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-15" windowWidth="9720" windowHeight="7980"/>
  </bookViews>
  <sheets>
    <sheet name="Preventivi" sheetId="1" r:id="rId1"/>
    <sheet name="ANALIZA" sheetId="2" r:id="rId2"/>
    <sheet name="ANALIZA CMIME" sheetId="3" r:id="rId3"/>
  </sheets>
  <definedNames>
    <definedName name="_xlnm.Print_Area" localSheetId="1">ANALIZA!$A$1:$J$17</definedName>
    <definedName name="_xlnm.Print_Area" localSheetId="2">'ANALIZA CMIME'!$A$1:$S$22</definedName>
    <definedName name="_xlnm.Print_Area" localSheetId="0">Preventivi!$A$1:$H$278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/>
  <c r="E212"/>
  <c r="E46"/>
  <c r="E32"/>
  <c r="E125" l="1"/>
  <c r="E247"/>
  <c r="E239"/>
  <c r="E237"/>
  <c r="E248" l="1"/>
  <c r="E252" l="1"/>
  <c r="E205" l="1"/>
  <c r="E200"/>
  <c r="E203"/>
  <c r="E119"/>
  <c r="E117"/>
  <c r="E115"/>
  <c r="E112"/>
  <c r="E113" s="1"/>
  <c r="E98"/>
  <c r="E83"/>
  <c r="E47" l="1"/>
  <c r="E238" l="1"/>
  <c r="E240"/>
  <c r="E241" s="1"/>
  <c r="E242" s="1"/>
  <c r="E243" s="1"/>
  <c r="E221" l="1"/>
  <c r="E218"/>
  <c r="E213"/>
  <c r="E220"/>
  <c r="E216"/>
  <c r="E195"/>
  <c r="E194"/>
  <c r="E187"/>
  <c r="E186"/>
  <c r="E185"/>
  <c r="E184"/>
  <c r="E182"/>
  <c r="E179"/>
  <c r="E180" s="1"/>
  <c r="E174"/>
  <c r="E173"/>
  <c r="E171"/>
  <c r="E169"/>
  <c r="E166"/>
  <c r="E159"/>
  <c r="E160"/>
  <c r="E161"/>
  <c r="E158"/>
  <c r="E156"/>
  <c r="E153"/>
  <c r="E148"/>
  <c r="E147"/>
  <c r="E146"/>
  <c r="E145"/>
  <c r="E143"/>
  <c r="E140"/>
  <c r="E141" s="1"/>
  <c r="E154" l="1"/>
  <c r="E135" l="1"/>
  <c r="E134"/>
  <c r="E132"/>
  <c r="E131"/>
  <c r="E129"/>
  <c r="E126"/>
  <c r="E133"/>
  <c r="E107"/>
  <c r="E105"/>
  <c r="E103"/>
  <c r="E101"/>
  <c r="E90"/>
  <c r="E88"/>
  <c r="E86"/>
  <c r="E127" l="1"/>
  <c r="E99"/>
  <c r="E84"/>
  <c r="E68" l="1"/>
  <c r="E61"/>
  <c r="E65"/>
  <c r="E64"/>
  <c r="E56"/>
  <c r="E50"/>
  <c r="E51" l="1"/>
  <c r="E52" s="1"/>
  <c r="E62"/>
  <c r="E230" l="1"/>
  <c r="E199"/>
  <c r="E190"/>
  <c r="E165"/>
  <c r="E201" l="1"/>
  <c r="E206"/>
  <c r="E219"/>
  <c r="E214"/>
  <c r="E193"/>
  <c r="E191"/>
  <c r="E167"/>
  <c r="E172"/>
  <c r="E34"/>
  <c r="E54" l="1"/>
  <c r="E48"/>
  <c r="E40"/>
  <c r="E231" l="1"/>
  <c r="E232"/>
  <c r="H253" l="1"/>
  <c r="H244" l="1"/>
  <c r="H260" l="1"/>
  <c r="H233"/>
  <c r="H227"/>
  <c r="E76" l="1"/>
  <c r="H209"/>
  <c r="H136"/>
  <c r="H108"/>
  <c r="H175" l="1"/>
  <c r="E75"/>
  <c r="H222"/>
  <c r="H122"/>
  <c r="H94" l="1"/>
  <c r="H188"/>
  <c r="H57"/>
  <c r="H196"/>
  <c r="H149"/>
  <c r="H162"/>
  <c r="H79"/>
  <c r="H71"/>
  <c r="H43" l="1"/>
  <c r="H264" s="1"/>
  <c r="H265" l="1"/>
  <c r="H266" l="1"/>
</calcChain>
</file>

<file path=xl/sharedStrings.xml><?xml version="1.0" encoding="utf-8"?>
<sst xmlns="http://schemas.openxmlformats.org/spreadsheetml/2006/main" count="559" uniqueCount="85">
  <si>
    <t>NR.</t>
  </si>
  <si>
    <t>Nr. Analize</t>
  </si>
  <si>
    <t xml:space="preserve">PERSHKRIMI I PUNIMEVE </t>
  </si>
  <si>
    <t xml:space="preserve">NJESIA </t>
  </si>
  <si>
    <t xml:space="preserve">SASIA </t>
  </si>
  <si>
    <t xml:space="preserve">CMIMI </t>
  </si>
  <si>
    <t>VLEFTA</t>
  </si>
  <si>
    <t>m2</t>
  </si>
  <si>
    <t>m3</t>
  </si>
  <si>
    <t>SHUMA</t>
  </si>
  <si>
    <t xml:space="preserve">SHUMA </t>
  </si>
  <si>
    <t xml:space="preserve">TVSH (20%) </t>
  </si>
  <si>
    <r>
      <t xml:space="preserve">TOTALI </t>
    </r>
    <r>
      <rPr>
        <i/>
        <u/>
        <sz val="12"/>
        <color theme="1"/>
        <rFont val="Arial"/>
        <family val="2"/>
      </rPr>
      <t>(perfshire TVSH)</t>
    </r>
  </si>
  <si>
    <t xml:space="preserve">RRUGA DEMOKRACIA </t>
  </si>
  <si>
    <t>An</t>
  </si>
  <si>
    <t>Skarifikim shtrese asfalti me makineri</t>
  </si>
  <si>
    <t>Shtrese asfaltobetoni me granil guri kave, 4cm, me makineri</t>
  </si>
  <si>
    <t>ml</t>
  </si>
  <si>
    <t>3.221/1</t>
  </si>
  <si>
    <t>Shtrese binderi me granil gur kave,4cm,me makineri</t>
  </si>
  <si>
    <t>RRUGEA E PAQES  L = 355 m</t>
  </si>
  <si>
    <t>RRUGET "HAJREDIN HAXHIU" DHE "HYMER RRADHIMA"  L = 618 m</t>
  </si>
  <si>
    <t>RRUGA "FIQIRETE MUSTA"  L = 304 m</t>
  </si>
  <si>
    <t>RRUGET "PILO BEGAJ" DHE "MISTO MELE"  L = 654 m</t>
  </si>
  <si>
    <t>RRUGA "FEJZO MEMA"  L = 265 m</t>
  </si>
  <si>
    <t>RRUGA "MUSTAFA BELLO"  L = 323 m</t>
  </si>
  <si>
    <t>RRUGA "PEIVAN LESKAJ"  L = 891 m</t>
  </si>
  <si>
    <t>RRUGA "KOSOVA"  L = 336 m</t>
  </si>
  <si>
    <t>RRUGA "MIS DURHAN" L = 1278 m</t>
  </si>
  <si>
    <t>An122</t>
  </si>
  <si>
    <t>Vijezim shirita gjatesor dhe anesor me gjeresi 12 cm. Bikoponente ( sprajt)</t>
  </si>
  <si>
    <t>RRUGET  "JANAQ KILICA" - "FABRIKA E TULLAVE" L = 825 m</t>
  </si>
  <si>
    <t>RRUGA "TASIM JONUZI"  L = 174 m</t>
  </si>
  <si>
    <t>RRUGA "LEF SALLATA"  DHE " ATE KRISTO NERGOVANI" L = 545 m</t>
  </si>
  <si>
    <t>Shtrese binderi me granil gur kave, 4 cm,me makineri</t>
  </si>
  <si>
    <t xml:space="preserve"> </t>
  </si>
  <si>
    <t>RRUGET "NERMIN VLORA FALASKI" DHE "DUSH STRATI"  L = 625 m</t>
  </si>
  <si>
    <t>RRUGA "FEJZO GJOMEMA" DHE "HEKTOR SHYTI" L = 652 m</t>
  </si>
  <si>
    <t>3.212/b</t>
  </si>
  <si>
    <t>Shtrese stabilizant t=10cm</t>
  </si>
  <si>
    <t>REPUBLIKA  E  SHQIPERISE</t>
  </si>
  <si>
    <t>BASHKIA VLORE</t>
  </si>
  <si>
    <t>DREJTORIA  E PLANIFIKIMIT DHE KONTROLLIT TE ZHVILLIMIT</t>
  </si>
  <si>
    <t xml:space="preserve">         PREVENTIV</t>
  </si>
  <si>
    <t xml:space="preserve">KRYETARI I BASHKISE VLORE </t>
  </si>
  <si>
    <t xml:space="preserve">DRITAN LELI </t>
  </si>
  <si>
    <t>Rehabilitimi dhe riasfaltimi i disa akseve rrugore kryesore te qytetit te Vlores</t>
  </si>
  <si>
    <t>An142</t>
  </si>
  <si>
    <t xml:space="preserve"> Boje  bikoponente ( sprajt)</t>
  </si>
  <si>
    <t>AN</t>
  </si>
  <si>
    <t>cope</t>
  </si>
  <si>
    <t xml:space="preserve">MIRATOI </t>
  </si>
  <si>
    <t xml:space="preserve"> RRUGE TE BRENDSHME BLLOKUT TE BANIMIT MIDIS RRUGEVE DEMOKRACIA DHE JANAQ KILICA</t>
  </si>
  <si>
    <t>Shtrese kaluese asfaltobeton shtrese 4 cm mbi siperfaqen  totale te rruges (pa kuneten me gjeresi 0,5m)</t>
  </si>
  <si>
    <t xml:space="preserve"> RRUGA MEHMET PETOSHATI</t>
  </si>
  <si>
    <t>m</t>
  </si>
  <si>
    <t>Shtrese stabilizant t=10cm e ngjeshur me makineri</t>
  </si>
  <si>
    <t>Boje  bikoponente ( sprajt)</t>
  </si>
  <si>
    <t xml:space="preserve">Punoi       </t>
  </si>
  <si>
    <t>inxh. Ana Celaj</t>
  </si>
  <si>
    <t xml:space="preserve"> RRUGA DALJA PANAJA, AUTOSTRADA VLORE - LEVAN - RRUGA SH8 VLORE FIER, FSHATI PANAJA</t>
  </si>
  <si>
    <t>3.89/a</t>
  </si>
  <si>
    <t>Germim dheu me ekskavator goma 0.25 m³, ne kanale gjeresi deri 2 m, toke zak, kategoria III, me shk ne mjet</t>
  </si>
  <si>
    <t>3.205/2</t>
  </si>
  <si>
    <t>Shtrese zhavori lumi t=20cm, perhapur e ngjeshur me makineri</t>
  </si>
  <si>
    <t>Shtrese çakelli mbeturine kave t=20cm,  perhapur e ngjeshur makineri</t>
  </si>
  <si>
    <t>2.262/1</t>
  </si>
  <si>
    <t>beton per kunete - Shtrese betoni C 7/10</t>
  </si>
  <si>
    <t>2.37/5a</t>
  </si>
  <si>
    <t>Transport materiale ndertimi, dheu me auto deri 5.0 km</t>
  </si>
  <si>
    <t>Beton per kunete - Shtrese betoni C 7/10 (riparime)</t>
  </si>
  <si>
    <t>Trotuar, me 6 cm beton, me pllaka</t>
  </si>
  <si>
    <t>Beton per kunete - Shtrese betoni C 7/10 (Ndertim kunete)</t>
  </si>
  <si>
    <t>inxh. Darjan Hudhra</t>
  </si>
  <si>
    <t>AN2</t>
  </si>
  <si>
    <t>AN1</t>
  </si>
  <si>
    <t xml:space="preserve">inxh.  Mandi Karocieri </t>
  </si>
  <si>
    <t xml:space="preserve">RIPARIME NE RRUGET "ENVER JAHO" MUMIN SELAMI DHE "ODHISE PASKALI" </t>
  </si>
  <si>
    <t>Ngritje pusete</t>
  </si>
  <si>
    <t>AN3</t>
  </si>
  <si>
    <t>Prerje shtrese asfalti ekzistues me makineri</t>
  </si>
  <si>
    <t xml:space="preserve">RIPARIME NE RRUGET "ISMET CAKERRI" DHE "IRFAN SHEHU" </t>
  </si>
  <si>
    <t>AN4</t>
  </si>
  <si>
    <t xml:space="preserve">N/Shtrese binteri 4 cm me granil gur kave me makineri </t>
  </si>
  <si>
    <t>Inxh. Erjon Amataj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</si>
</sst>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0.000"/>
    <numFmt numFmtId="166" formatCode="0.000;[Red]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Book Antiqua"/>
      <family val="1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71">
    <xf numFmtId="0" fontId="0" fillId="0" borderId="0" xfId="0"/>
    <xf numFmtId="0" fontId="1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horizontal="center" vertical="center"/>
    </xf>
    <xf numFmtId="3" fontId="0" fillId="0" borderId="0" xfId="0" applyNumberFormat="1"/>
    <xf numFmtId="3" fontId="2" fillId="0" borderId="4" xfId="1" applyNumberFormat="1" applyFont="1" applyBorder="1" applyAlignment="1">
      <alignment horizontal="center" vertical="center"/>
    </xf>
    <xf numFmtId="3" fontId="0" fillId="0" borderId="0" xfId="0" applyNumberFormat="1" applyBorder="1"/>
    <xf numFmtId="49" fontId="7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49" fontId="7" fillId="2" borderId="10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0" fillId="0" borderId="0" xfId="0" applyAlignment="1">
      <alignment horizontal="center"/>
    </xf>
    <xf numFmtId="0" fontId="11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/>
    <xf numFmtId="0" fontId="11" fillId="0" borderId="0" xfId="0" applyFont="1" applyFill="1" applyBorder="1" applyAlignment="1">
      <alignment wrapText="1"/>
    </xf>
    <xf numFmtId="3" fontId="11" fillId="2" borderId="0" xfId="0" applyNumberFormat="1" applyFont="1" applyFill="1" applyBorder="1"/>
    <xf numFmtId="49" fontId="7" fillId="0" borderId="5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" fillId="0" borderId="0" xfId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3" xfId="1" applyFont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65" fontId="11" fillId="0" borderId="16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left"/>
    </xf>
    <xf numFmtId="0" fontId="0" fillId="2" borderId="0" xfId="0" applyFill="1"/>
    <xf numFmtId="0" fontId="12" fillId="0" borderId="0" xfId="1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left"/>
    </xf>
    <xf numFmtId="0" fontId="11" fillId="0" borderId="19" xfId="0" applyFont="1" applyFill="1" applyBorder="1" applyAlignment="1">
      <alignment wrapText="1"/>
    </xf>
    <xf numFmtId="0" fontId="11" fillId="2" borderId="19" xfId="0" applyFont="1" applyFill="1" applyBorder="1"/>
    <xf numFmtId="3" fontId="11" fillId="2" borderId="19" xfId="0" applyNumberFormat="1" applyFont="1" applyFill="1" applyBorder="1"/>
    <xf numFmtId="0" fontId="1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0" fillId="0" borderId="24" xfId="0" applyBorder="1"/>
    <xf numFmtId="0" fontId="1" fillId="0" borderId="23" xfId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6" xfId="0" applyFont="1" applyFill="1" applyBorder="1"/>
    <xf numFmtId="3" fontId="2" fillId="2" borderId="26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/>
    <xf numFmtId="0" fontId="11" fillId="2" borderId="27" xfId="0" applyFont="1" applyFill="1" applyBorder="1" applyAlignment="1">
      <alignment horizontal="center"/>
    </xf>
    <xf numFmtId="3" fontId="2" fillId="2" borderId="28" xfId="0" applyNumberFormat="1" applyFont="1" applyFill="1" applyBorder="1"/>
    <xf numFmtId="0" fontId="0" fillId="0" borderId="29" xfId="0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/>
    <xf numFmtId="0" fontId="6" fillId="0" borderId="5" xfId="0" applyNumberFormat="1" applyFont="1" applyBorder="1" applyAlignment="1">
      <alignment horizontal="center" vertical="center"/>
    </xf>
    <xf numFmtId="3" fontId="2" fillId="2" borderId="26" xfId="0" applyNumberFormat="1" applyFont="1" applyFill="1" applyBorder="1" applyAlignment="1"/>
    <xf numFmtId="164" fontId="6" fillId="0" borderId="26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17" fillId="0" borderId="0" xfId="0" applyNumberFormat="1" applyFont="1" applyAlignment="1">
      <alignment textRotation="90" wrapText="1"/>
    </xf>
    <xf numFmtId="3" fontId="17" fillId="0" borderId="0" xfId="0" applyNumberFormat="1" applyFont="1" applyAlignment="1"/>
    <xf numFmtId="0" fontId="11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3" fontId="11" fillId="2" borderId="26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3" fontId="17" fillId="0" borderId="1" xfId="0" applyNumberFormat="1" applyFont="1" applyBorder="1" applyAlignment="1"/>
    <xf numFmtId="0" fontId="11" fillId="2" borderId="1" xfId="0" applyFont="1" applyFill="1" applyBorder="1" applyAlignment="1">
      <alignment horizontal="left"/>
    </xf>
    <xf numFmtId="0" fontId="3" fillId="2" borderId="30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3" fontId="2" fillId="2" borderId="32" xfId="0" applyNumberFormat="1" applyFont="1" applyFill="1" applyBorder="1"/>
    <xf numFmtId="0" fontId="0" fillId="0" borderId="1" xfId="0" applyBorder="1" applyAlignment="1">
      <alignment horizontal="center"/>
    </xf>
    <xf numFmtId="0" fontId="11" fillId="2" borderId="35" xfId="0" applyFont="1" applyFill="1" applyBorder="1" applyAlignment="1">
      <alignment horizontal="left" wrapText="1"/>
    </xf>
    <xf numFmtId="0" fontId="11" fillId="2" borderId="30" xfId="0" applyFont="1" applyFill="1" applyBorder="1"/>
    <xf numFmtId="0" fontId="11" fillId="2" borderId="35" xfId="0" applyFont="1" applyFill="1" applyBorder="1" applyAlignment="1">
      <alignment horizontal="left"/>
    </xf>
    <xf numFmtId="4" fontId="1" fillId="0" borderId="0" xfId="1" applyNumberForma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0" fillId="0" borderId="0" xfId="0" applyNumberFormat="1" applyBorder="1"/>
    <xf numFmtId="4" fontId="11" fillId="2" borderId="1" xfId="0" applyNumberFormat="1" applyFont="1" applyFill="1" applyBorder="1"/>
    <xf numFmtId="4" fontId="11" fillId="2" borderId="0" xfId="0" applyNumberFormat="1" applyFont="1" applyFill="1" applyBorder="1"/>
    <xf numFmtId="4" fontId="11" fillId="2" borderId="16" xfId="0" applyNumberFormat="1" applyFont="1" applyFill="1" applyBorder="1"/>
    <xf numFmtId="4" fontId="11" fillId="2" borderId="19" xfId="0" applyNumberFormat="1" applyFont="1" applyFill="1" applyBorder="1"/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2" borderId="36" xfId="0" applyFont="1" applyFill="1" applyBorder="1"/>
    <xf numFmtId="0" fontId="11" fillId="2" borderId="8" xfId="0" applyFont="1" applyFill="1" applyBorder="1" applyAlignment="1">
      <alignment horizontal="left"/>
    </xf>
    <xf numFmtId="0" fontId="11" fillId="2" borderId="37" xfId="0" applyFont="1" applyFill="1" applyBorder="1" applyAlignment="1">
      <alignment horizontal="left"/>
    </xf>
    <xf numFmtId="165" fontId="11" fillId="0" borderId="8" xfId="0" applyNumberFormat="1" applyFont="1" applyFill="1" applyBorder="1" applyAlignment="1">
      <alignment horizontal="left"/>
    </xf>
    <xf numFmtId="0" fontId="3" fillId="0" borderId="30" xfId="0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3" fontId="2" fillId="2" borderId="0" xfId="0" applyNumberFormat="1" applyFont="1" applyFill="1" applyBorder="1"/>
    <xf numFmtId="0" fontId="3" fillId="0" borderId="0" xfId="0" applyNumberFormat="1" applyFont="1" applyBorder="1" applyAlignment="1">
      <alignment horizontal="left" vertical="center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/>
    <xf numFmtId="1" fontId="2" fillId="0" borderId="15" xfId="0" applyNumberFormat="1" applyFont="1" applyFill="1" applyBorder="1"/>
    <xf numFmtId="1" fontId="2" fillId="0" borderId="34" xfId="0" applyNumberFormat="1" applyFont="1" applyFill="1" applyBorder="1"/>
    <xf numFmtId="0" fontId="0" fillId="0" borderId="15" xfId="0" applyFill="1" applyBorder="1"/>
    <xf numFmtId="0" fontId="11" fillId="2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wrapText="1"/>
    </xf>
    <xf numFmtId="0" fontId="11" fillId="2" borderId="38" xfId="0" applyFont="1" applyFill="1" applyBorder="1" applyAlignment="1">
      <alignment horizontal="center"/>
    </xf>
    <xf numFmtId="0" fontId="11" fillId="2" borderId="38" xfId="0" applyFont="1" applyFill="1" applyBorder="1"/>
    <xf numFmtId="3" fontId="11" fillId="2" borderId="38" xfId="0" applyNumberFormat="1" applyFont="1" applyFill="1" applyBorder="1"/>
    <xf numFmtId="0" fontId="2" fillId="2" borderId="0" xfId="0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 vertical="center"/>
    </xf>
    <xf numFmtId="1" fontId="0" fillId="0" borderId="15" xfId="0" applyNumberFormat="1" applyFill="1" applyBorder="1"/>
    <xf numFmtId="0" fontId="0" fillId="0" borderId="3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wrapText="1"/>
    </xf>
    <xf numFmtId="166" fontId="0" fillId="0" borderId="15" xfId="0" applyNumberFormat="1" applyFill="1" applyBorder="1"/>
    <xf numFmtId="0" fontId="2" fillId="0" borderId="15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2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/>
    </xf>
    <xf numFmtId="0" fontId="3" fillId="2" borderId="18" xfId="0" applyNumberFormat="1" applyFont="1" applyFill="1" applyBorder="1" applyAlignment="1">
      <alignment horizontal="left" vertical="center"/>
    </xf>
    <xf numFmtId="0" fontId="3" fillId="2" borderId="30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</cellXfs>
  <cellStyles count="4">
    <cellStyle name="Normal" xfId="0" builtinId="0"/>
    <cellStyle name="Normal 10 2" xfId="3"/>
    <cellStyle name="Normal 2" xfId="1"/>
    <cellStyle name="Normal 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2714625</xdr:colOff>
      <xdr:row>0</xdr:row>
      <xdr:rowOff>28575</xdr:rowOff>
    </xdr:from>
    <xdr:to>
      <xdr:col>3</xdr:col>
      <xdr:colOff>85725</xdr:colOff>
      <xdr:row>4</xdr:row>
      <xdr:rowOff>142875</xdr:rowOff>
    </xdr:to>
    <xdr:pic>
      <xdr:nvPicPr>
        <xdr:cNvPr id="1025" name="Picture 1" descr="StemaBashkiaV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8575"/>
          <a:ext cx="72390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9"/>
  <sheetViews>
    <sheetView tabSelected="1" view="pageBreakPreview" topLeftCell="A145" zoomScale="115" zoomScaleNormal="70" zoomScaleSheetLayoutView="115" workbookViewId="0">
      <selection activeCell="B31" sqref="B31:H31"/>
    </sheetView>
  </sheetViews>
  <sheetFormatPr defaultRowHeight="15"/>
  <cols>
    <col min="1" max="1" width="5.28515625" style="21" bestFit="1" customWidth="1"/>
    <col min="2" max="2" width="9.140625" style="36"/>
    <col min="3" max="3" width="55.42578125" customWidth="1"/>
    <col min="4" max="4" width="9.140625" style="21"/>
    <col min="5" max="5" width="9.42578125" style="102" bestFit="1" customWidth="1"/>
    <col min="6" max="6" width="9.140625" customWidth="1"/>
    <col min="7" max="7" width="11.140625" style="11" customWidth="1"/>
    <col min="8" max="8" width="13.42578125" customWidth="1"/>
  </cols>
  <sheetData>
    <row r="1" spans="1:8">
      <c r="A1" s="1"/>
      <c r="B1" s="35"/>
      <c r="C1" s="1"/>
      <c r="D1" s="1"/>
      <c r="E1" s="95"/>
      <c r="F1" s="1"/>
      <c r="G1" s="10"/>
    </row>
    <row r="2" spans="1:8">
      <c r="A2" s="53"/>
      <c r="B2" s="35"/>
      <c r="C2" s="53"/>
      <c r="D2" s="53"/>
      <c r="E2" s="95"/>
      <c r="F2" s="53"/>
      <c r="G2" s="10"/>
    </row>
    <row r="3" spans="1:8">
      <c r="A3" s="53"/>
      <c r="B3" s="35"/>
      <c r="C3" s="53"/>
      <c r="D3" s="53"/>
      <c r="E3" s="95"/>
      <c r="F3" s="53"/>
      <c r="G3" s="10"/>
    </row>
    <row r="4" spans="1:8">
      <c r="A4" s="53"/>
      <c r="B4" s="35"/>
      <c r="C4" s="53"/>
      <c r="D4" s="53"/>
      <c r="E4" s="95"/>
      <c r="F4" s="53"/>
      <c r="G4" s="10"/>
    </row>
    <row r="5" spans="1:8">
      <c r="A5" s="1"/>
      <c r="B5" s="35"/>
      <c r="C5" s="1"/>
      <c r="D5" s="1"/>
      <c r="E5" s="95"/>
      <c r="F5" s="1"/>
      <c r="G5" s="10"/>
    </row>
    <row r="6" spans="1:8" ht="18.75">
      <c r="A6" s="1"/>
      <c r="B6" s="35"/>
      <c r="C6" s="150" t="s">
        <v>40</v>
      </c>
      <c r="D6" s="151"/>
      <c r="E6" s="151"/>
      <c r="F6" s="151"/>
      <c r="G6" s="151"/>
    </row>
    <row r="7" spans="1:8" ht="18.75">
      <c r="A7" s="1"/>
      <c r="B7" s="35"/>
      <c r="C7" s="150" t="s">
        <v>41</v>
      </c>
      <c r="D7" s="150"/>
      <c r="E7" s="150"/>
      <c r="F7" s="150"/>
      <c r="G7" s="150"/>
    </row>
    <row r="8" spans="1:8" ht="18.75">
      <c r="A8" s="1"/>
      <c r="B8" s="35"/>
      <c r="C8" s="150" t="s">
        <v>42</v>
      </c>
      <c r="D8" s="150"/>
      <c r="E8" s="150"/>
      <c r="F8" s="150"/>
      <c r="G8" s="150"/>
    </row>
    <row r="9" spans="1:8">
      <c r="A9" s="1"/>
      <c r="B9" s="35"/>
      <c r="C9" s="2"/>
      <c r="D9" s="1"/>
      <c r="E9" s="95"/>
      <c r="F9" s="1"/>
      <c r="G9" s="10"/>
    </row>
    <row r="10" spans="1:8">
      <c r="A10" s="53"/>
      <c r="B10" s="35"/>
      <c r="C10" s="54"/>
      <c r="D10" s="53"/>
      <c r="E10" s="95"/>
      <c r="F10" s="53"/>
      <c r="G10" s="10"/>
    </row>
    <row r="11" spans="1:8">
      <c r="A11" s="1"/>
      <c r="B11" s="35"/>
      <c r="C11" s="2"/>
      <c r="D11" s="1"/>
      <c r="E11" s="95"/>
      <c r="F11" s="1"/>
      <c r="G11" s="10"/>
    </row>
    <row r="12" spans="1:8" ht="19.5" customHeight="1">
      <c r="A12" s="1"/>
      <c r="B12" s="35"/>
      <c r="C12" s="2"/>
      <c r="D12" s="156" t="s">
        <v>51</v>
      </c>
      <c r="E12" s="156"/>
      <c r="F12" s="156"/>
      <c r="G12" s="156"/>
      <c r="H12" s="156"/>
    </row>
    <row r="13" spans="1:8" ht="19.5" customHeight="1">
      <c r="A13" s="1"/>
      <c r="B13" s="35"/>
      <c r="C13" s="2"/>
      <c r="D13" s="156" t="s">
        <v>44</v>
      </c>
      <c r="E13" s="156"/>
      <c r="F13" s="156"/>
      <c r="G13" s="156"/>
      <c r="H13" s="156"/>
    </row>
    <row r="14" spans="1:8" ht="19.5" customHeight="1">
      <c r="A14" s="1"/>
      <c r="B14" s="35"/>
      <c r="C14" s="2"/>
      <c r="D14" s="157" t="s">
        <v>45</v>
      </c>
      <c r="E14" s="157"/>
      <c r="F14" s="157"/>
      <c r="G14" s="157"/>
      <c r="H14" s="157"/>
    </row>
    <row r="15" spans="1:8">
      <c r="A15" s="1"/>
      <c r="B15" s="35"/>
      <c r="C15" s="2"/>
      <c r="D15" s="1"/>
      <c r="E15" s="95"/>
      <c r="F15" s="1"/>
      <c r="G15" s="10"/>
    </row>
    <row r="16" spans="1:8">
      <c r="A16" s="53"/>
      <c r="B16" s="35"/>
      <c r="C16" s="54"/>
      <c r="D16" s="53"/>
      <c r="E16" s="95"/>
      <c r="F16" s="53"/>
      <c r="G16" s="10"/>
    </row>
    <row r="17" spans="1:8">
      <c r="A17" s="53"/>
      <c r="B17" s="35"/>
      <c r="C17" s="56"/>
      <c r="D17" s="53"/>
      <c r="E17" s="95"/>
      <c r="F17" s="53"/>
      <c r="G17" s="10"/>
    </row>
    <row r="18" spans="1:8">
      <c r="A18" s="53"/>
      <c r="B18" s="35"/>
      <c r="C18" s="56"/>
      <c r="D18" s="53"/>
      <c r="E18" s="95"/>
      <c r="F18" s="53"/>
      <c r="G18" s="10"/>
    </row>
    <row r="19" spans="1:8">
      <c r="A19" s="53"/>
      <c r="B19" s="35"/>
      <c r="C19" s="56"/>
      <c r="D19" s="53"/>
      <c r="E19" s="95"/>
      <c r="F19" s="53"/>
      <c r="G19" s="10"/>
    </row>
    <row r="20" spans="1:8">
      <c r="A20" s="53"/>
      <c r="B20" s="35"/>
      <c r="C20" s="56"/>
      <c r="D20" s="53"/>
      <c r="E20" s="95"/>
      <c r="F20" s="53"/>
      <c r="G20" s="10"/>
    </row>
    <row r="21" spans="1:8">
      <c r="A21" s="53"/>
      <c r="B21" s="35"/>
      <c r="C21" s="110"/>
      <c r="D21" s="53"/>
      <c r="E21" s="95"/>
      <c r="F21" s="53"/>
      <c r="G21" s="10"/>
    </row>
    <row r="22" spans="1:8">
      <c r="A22" s="53"/>
      <c r="B22" s="35"/>
      <c r="C22" s="54"/>
      <c r="D22" s="53"/>
      <c r="E22" s="95"/>
      <c r="F22" s="53"/>
      <c r="G22" s="10"/>
    </row>
    <row r="23" spans="1:8">
      <c r="A23" s="1"/>
      <c r="B23" s="35"/>
      <c r="C23" s="2"/>
      <c r="D23" s="1"/>
      <c r="E23" s="95"/>
      <c r="F23" s="1"/>
      <c r="G23" s="10"/>
    </row>
    <row r="24" spans="1:8">
      <c r="A24" s="1"/>
      <c r="B24" s="35"/>
      <c r="C24" s="2"/>
      <c r="D24" s="1"/>
      <c r="E24" s="95"/>
      <c r="F24" s="1"/>
      <c r="G24" s="10"/>
    </row>
    <row r="25" spans="1:8" ht="16.5" thickBot="1">
      <c r="A25" s="1"/>
      <c r="B25" s="35"/>
      <c r="C25" s="47"/>
      <c r="D25" s="1"/>
      <c r="E25" s="152"/>
      <c r="F25" s="152"/>
      <c r="G25" s="152"/>
    </row>
    <row r="26" spans="1:8" ht="18">
      <c r="A26" s="153" t="s">
        <v>46</v>
      </c>
      <c r="B26" s="154"/>
      <c r="C26" s="154"/>
      <c r="D26" s="154"/>
      <c r="E26" s="154"/>
      <c r="F26" s="154"/>
      <c r="G26" s="154"/>
      <c r="H26" s="155"/>
    </row>
    <row r="27" spans="1:8" ht="15.75">
      <c r="A27" s="148" t="s">
        <v>43</v>
      </c>
      <c r="B27" s="149"/>
      <c r="C27" s="149"/>
      <c r="D27" s="149"/>
      <c r="E27" s="149"/>
      <c r="F27" s="149"/>
      <c r="G27" s="149"/>
      <c r="H27" s="57"/>
    </row>
    <row r="28" spans="1:8" ht="15.75" thickBot="1">
      <c r="A28" s="58"/>
      <c r="B28" s="35"/>
      <c r="C28" s="53"/>
      <c r="D28" s="53"/>
      <c r="E28" s="95"/>
      <c r="F28" s="53"/>
      <c r="G28" s="10"/>
      <c r="H28" s="57"/>
    </row>
    <row r="29" spans="1:8" ht="15.75" thickBot="1">
      <c r="A29" s="4" t="s">
        <v>0</v>
      </c>
      <c r="B29" s="37" t="s">
        <v>1</v>
      </c>
      <c r="C29" s="5" t="s">
        <v>2</v>
      </c>
      <c r="D29" s="5" t="s">
        <v>3</v>
      </c>
      <c r="E29" s="96" t="s">
        <v>4</v>
      </c>
      <c r="F29" s="5" t="s">
        <v>5</v>
      </c>
      <c r="G29" s="12" t="s">
        <v>6</v>
      </c>
      <c r="H29" s="6" t="s">
        <v>9</v>
      </c>
    </row>
    <row r="30" spans="1:8">
      <c r="A30" s="59"/>
      <c r="B30" s="60"/>
      <c r="C30" s="61"/>
      <c r="D30" s="62"/>
      <c r="E30" s="97"/>
      <c r="F30" s="61"/>
      <c r="G30" s="13"/>
      <c r="H30" s="57"/>
    </row>
    <row r="31" spans="1:8" ht="15.75">
      <c r="A31" s="63">
        <v>1</v>
      </c>
      <c r="B31" s="136" t="s">
        <v>13</v>
      </c>
      <c r="C31" s="137"/>
      <c r="D31" s="137"/>
      <c r="E31" s="137"/>
      <c r="F31" s="137"/>
      <c r="G31" s="137"/>
      <c r="H31" s="138"/>
    </row>
    <row r="32" spans="1:8">
      <c r="A32" s="64"/>
      <c r="B32" s="38" t="s">
        <v>14</v>
      </c>
      <c r="C32" s="23" t="s">
        <v>15</v>
      </c>
      <c r="D32" s="24" t="s">
        <v>7</v>
      </c>
      <c r="E32" s="98">
        <f>11330</f>
        <v>11330</v>
      </c>
      <c r="F32" s="22"/>
      <c r="G32" s="25"/>
      <c r="H32" s="65"/>
    </row>
    <row r="33" spans="1:8" ht="26.25">
      <c r="A33" s="64"/>
      <c r="B33" s="87" t="s">
        <v>61</v>
      </c>
      <c r="C33" s="34" t="s">
        <v>62</v>
      </c>
      <c r="D33" s="24" t="s">
        <v>8</v>
      </c>
      <c r="E33" s="98">
        <v>16.8</v>
      </c>
      <c r="F33" s="22"/>
      <c r="G33" s="25"/>
      <c r="H33" s="65"/>
    </row>
    <row r="34" spans="1:8">
      <c r="A34" s="64"/>
      <c r="B34" s="94" t="s">
        <v>68</v>
      </c>
      <c r="C34" s="92" t="s">
        <v>69</v>
      </c>
      <c r="D34" s="24" t="s">
        <v>8</v>
      </c>
      <c r="E34" s="98">
        <f>E32*0.04+E33</f>
        <v>470</v>
      </c>
      <c r="F34" s="22"/>
      <c r="G34" s="25"/>
      <c r="H34" s="65"/>
    </row>
    <row r="35" spans="1:8">
      <c r="A35" s="64"/>
      <c r="B35" s="38" t="s">
        <v>63</v>
      </c>
      <c r="C35" s="23" t="s">
        <v>64</v>
      </c>
      <c r="D35" s="24" t="s">
        <v>7</v>
      </c>
      <c r="E35" s="98">
        <v>28</v>
      </c>
      <c r="F35" s="22"/>
      <c r="G35" s="25"/>
      <c r="H35" s="65"/>
    </row>
    <row r="36" spans="1:8" ht="26.25">
      <c r="A36" s="64"/>
      <c r="B36" s="38">
        <v>3.2109999999999999</v>
      </c>
      <c r="C36" s="23" t="s">
        <v>65</v>
      </c>
      <c r="D36" s="24" t="s">
        <v>7</v>
      </c>
      <c r="E36" s="98">
        <v>28</v>
      </c>
      <c r="F36" s="22"/>
      <c r="G36" s="25"/>
      <c r="H36" s="65"/>
    </row>
    <row r="37" spans="1:8">
      <c r="A37" s="64"/>
      <c r="B37" s="38" t="s">
        <v>38</v>
      </c>
      <c r="C37" s="23" t="s">
        <v>39</v>
      </c>
      <c r="D37" s="24" t="s">
        <v>7</v>
      </c>
      <c r="E37" s="98">
        <v>28</v>
      </c>
      <c r="F37" s="22"/>
      <c r="G37" s="25"/>
      <c r="H37" s="65"/>
    </row>
    <row r="38" spans="1:8">
      <c r="A38" s="64"/>
      <c r="B38" s="38" t="s">
        <v>74</v>
      </c>
      <c r="C38" s="23" t="s">
        <v>19</v>
      </c>
      <c r="D38" s="24" t="s">
        <v>7</v>
      </c>
      <c r="E38" s="98">
        <v>28</v>
      </c>
      <c r="F38" s="22"/>
      <c r="G38" s="25"/>
      <c r="H38" s="65"/>
    </row>
    <row r="39" spans="1:8">
      <c r="A39" s="64"/>
      <c r="B39" s="87" t="s">
        <v>66</v>
      </c>
      <c r="C39" s="22" t="s">
        <v>67</v>
      </c>
      <c r="D39" s="24" t="s">
        <v>8</v>
      </c>
      <c r="E39" s="98">
        <v>1.5</v>
      </c>
      <c r="F39" s="22"/>
      <c r="G39" s="25"/>
      <c r="H39" s="65"/>
    </row>
    <row r="40" spans="1:8" ht="17.25" customHeight="1">
      <c r="A40" s="64"/>
      <c r="B40" s="38" t="s">
        <v>75</v>
      </c>
      <c r="C40" s="23" t="s">
        <v>16</v>
      </c>
      <c r="D40" s="24" t="s">
        <v>7</v>
      </c>
      <c r="E40" s="98">
        <f>E32</f>
        <v>11330</v>
      </c>
      <c r="F40" s="25"/>
      <c r="G40" s="25"/>
      <c r="H40" s="65"/>
    </row>
    <row r="41" spans="1:8" ht="17.25" customHeight="1">
      <c r="A41" s="64"/>
      <c r="B41" s="38" t="s">
        <v>47</v>
      </c>
      <c r="C41" s="23" t="s">
        <v>57</v>
      </c>
      <c r="D41" s="24" t="s">
        <v>7</v>
      </c>
      <c r="E41" s="98">
        <v>117</v>
      </c>
      <c r="F41" s="22"/>
      <c r="G41" s="25"/>
      <c r="H41" s="65"/>
    </row>
    <row r="42" spans="1:8" ht="26.25">
      <c r="A42" s="64"/>
      <c r="B42" s="39" t="s">
        <v>29</v>
      </c>
      <c r="C42" s="34" t="s">
        <v>30</v>
      </c>
      <c r="D42" s="33" t="s">
        <v>17</v>
      </c>
      <c r="E42" s="98">
        <v>2210</v>
      </c>
      <c r="F42" s="22"/>
      <c r="G42" s="25"/>
      <c r="H42" s="65"/>
    </row>
    <row r="43" spans="1:8">
      <c r="A43" s="64"/>
      <c r="B43" s="38"/>
      <c r="C43" s="23"/>
      <c r="D43" s="24"/>
      <c r="E43" s="98"/>
      <c r="F43" s="135" t="s">
        <v>10</v>
      </c>
      <c r="G43" s="135"/>
      <c r="H43" s="66">
        <f>SUM(G32:G42)</f>
        <v>0</v>
      </c>
    </row>
    <row r="44" spans="1:8">
      <c r="A44" s="67"/>
      <c r="B44" s="40"/>
      <c r="C44" s="26"/>
      <c r="D44" s="19"/>
      <c r="E44" s="99"/>
      <c r="F44" s="20"/>
      <c r="G44" s="27"/>
      <c r="H44" s="68"/>
    </row>
    <row r="45" spans="1:8" ht="15.75">
      <c r="A45" s="63">
        <v>2</v>
      </c>
      <c r="B45" s="136" t="s">
        <v>31</v>
      </c>
      <c r="C45" s="137"/>
      <c r="D45" s="137"/>
      <c r="E45" s="137"/>
      <c r="F45" s="137"/>
      <c r="G45" s="137"/>
      <c r="H45" s="138"/>
    </row>
    <row r="46" spans="1:8">
      <c r="A46" s="64"/>
      <c r="B46" s="38" t="s">
        <v>14</v>
      </c>
      <c r="C46" s="23" t="s">
        <v>15</v>
      </c>
      <c r="D46" s="24" t="s">
        <v>7</v>
      </c>
      <c r="E46" s="98">
        <f>(15826-2352-110)</f>
        <v>13364</v>
      </c>
      <c r="F46" s="22"/>
      <c r="G46" s="25"/>
      <c r="H46" s="65"/>
    </row>
    <row r="47" spans="1:8" ht="26.25">
      <c r="A47" s="64"/>
      <c r="B47" s="87" t="s">
        <v>61</v>
      </c>
      <c r="C47" s="34" t="s">
        <v>62</v>
      </c>
      <c r="D47" s="24" t="s">
        <v>8</v>
      </c>
      <c r="E47" s="98">
        <f>75*0.6</f>
        <v>45</v>
      </c>
      <c r="F47" s="22"/>
      <c r="G47" s="25"/>
      <c r="H47" s="65"/>
    </row>
    <row r="48" spans="1:8">
      <c r="A48" s="64"/>
      <c r="B48" s="94" t="s">
        <v>68</v>
      </c>
      <c r="C48" s="92" t="s">
        <v>69</v>
      </c>
      <c r="D48" s="24" t="s">
        <v>8</v>
      </c>
      <c r="E48" s="98">
        <f>E46*0.04+E47</f>
        <v>579.56000000000006</v>
      </c>
      <c r="F48" s="22"/>
      <c r="G48" s="25"/>
      <c r="H48" s="65"/>
    </row>
    <row r="49" spans="1:8">
      <c r="A49" s="64"/>
      <c r="B49" s="38" t="s">
        <v>63</v>
      </c>
      <c r="C49" s="23" t="s">
        <v>64</v>
      </c>
      <c r="D49" s="24" t="s">
        <v>7</v>
      </c>
      <c r="E49" s="98">
        <v>75</v>
      </c>
      <c r="F49" s="22"/>
      <c r="G49" s="25"/>
      <c r="H49" s="65"/>
    </row>
    <row r="50" spans="1:8" ht="26.25">
      <c r="A50" s="64"/>
      <c r="B50" s="38">
        <v>3.2109999999999999</v>
      </c>
      <c r="C50" s="23" t="s">
        <v>65</v>
      </c>
      <c r="D50" s="24" t="s">
        <v>7</v>
      </c>
      <c r="E50" s="98">
        <f>E49</f>
        <v>75</v>
      </c>
      <c r="F50" s="22"/>
      <c r="G50" s="25"/>
      <c r="H50" s="65"/>
    </row>
    <row r="51" spans="1:8">
      <c r="A51" s="64"/>
      <c r="B51" s="38" t="s">
        <v>38</v>
      </c>
      <c r="C51" s="23" t="s">
        <v>39</v>
      </c>
      <c r="D51" s="24" t="s">
        <v>7</v>
      </c>
      <c r="E51" s="98">
        <f>E50+450</f>
        <v>525</v>
      </c>
      <c r="F51" s="22"/>
      <c r="G51" s="25"/>
      <c r="H51" s="65"/>
    </row>
    <row r="52" spans="1:8">
      <c r="A52" s="64"/>
      <c r="B52" s="38" t="s">
        <v>74</v>
      </c>
      <c r="C52" s="23" t="s">
        <v>19</v>
      </c>
      <c r="D52" s="24" t="s">
        <v>7</v>
      </c>
      <c r="E52" s="98">
        <f>E51</f>
        <v>525</v>
      </c>
      <c r="F52" s="22"/>
      <c r="G52" s="25"/>
      <c r="H52" s="65"/>
    </row>
    <row r="53" spans="1:8">
      <c r="A53" s="64"/>
      <c r="B53" s="87" t="s">
        <v>66</v>
      </c>
      <c r="C53" s="22" t="s">
        <v>67</v>
      </c>
      <c r="D53" s="24" t="s">
        <v>8</v>
      </c>
      <c r="E53" s="98">
        <v>1.2</v>
      </c>
      <c r="F53" s="22"/>
      <c r="G53" s="25"/>
      <c r="H53" s="65"/>
    </row>
    <row r="54" spans="1:8">
      <c r="A54" s="64"/>
      <c r="B54" s="38" t="s">
        <v>75</v>
      </c>
      <c r="C54" s="23" t="s">
        <v>16</v>
      </c>
      <c r="D54" s="24" t="s">
        <v>7</v>
      </c>
      <c r="E54" s="98">
        <f>E46</f>
        <v>13364</v>
      </c>
      <c r="F54" s="25"/>
      <c r="G54" s="25"/>
      <c r="H54" s="65"/>
    </row>
    <row r="55" spans="1:8">
      <c r="A55" s="64"/>
      <c r="B55" s="38" t="s">
        <v>47</v>
      </c>
      <c r="C55" s="23" t="s">
        <v>57</v>
      </c>
      <c r="D55" s="24" t="s">
        <v>7</v>
      </c>
      <c r="E55" s="98">
        <v>126</v>
      </c>
      <c r="F55" s="22"/>
      <c r="G55" s="25"/>
      <c r="H55" s="65"/>
    </row>
    <row r="56" spans="1:8" ht="26.25">
      <c r="A56" s="64"/>
      <c r="B56" s="39" t="s">
        <v>29</v>
      </c>
      <c r="C56" s="34" t="s">
        <v>30</v>
      </c>
      <c r="D56" s="33" t="s">
        <v>17</v>
      </c>
      <c r="E56" s="98">
        <f>828*3</f>
        <v>2484</v>
      </c>
      <c r="F56" s="22"/>
      <c r="G56" s="25"/>
      <c r="H56" s="65"/>
    </row>
    <row r="57" spans="1:8">
      <c r="A57" s="64"/>
      <c r="B57" s="38"/>
      <c r="C57" s="23"/>
      <c r="D57" s="24"/>
      <c r="E57" s="98"/>
      <c r="F57" s="135" t="s">
        <v>10</v>
      </c>
      <c r="G57" s="135"/>
      <c r="H57" s="66">
        <f>SUM(G46:G56)</f>
        <v>0</v>
      </c>
    </row>
    <row r="58" spans="1:8">
      <c r="A58" s="67"/>
      <c r="B58" s="40"/>
      <c r="C58" s="26"/>
      <c r="D58" s="19"/>
      <c r="E58" s="99"/>
      <c r="F58" s="20"/>
      <c r="G58" s="27"/>
      <c r="H58" s="68"/>
    </row>
    <row r="59" spans="1:8" ht="15.75">
      <c r="A59" s="63">
        <v>3</v>
      </c>
      <c r="B59" s="136" t="s">
        <v>20</v>
      </c>
      <c r="C59" s="137"/>
      <c r="D59" s="137"/>
      <c r="E59" s="137"/>
      <c r="F59" s="137"/>
      <c r="G59" s="137"/>
      <c r="H59" s="138"/>
    </row>
    <row r="60" spans="1:8">
      <c r="A60" s="64"/>
      <c r="B60" s="38" t="s">
        <v>14</v>
      </c>
      <c r="C60" s="23" t="s">
        <v>15</v>
      </c>
      <c r="D60" s="24" t="s">
        <v>7</v>
      </c>
      <c r="E60" s="98">
        <v>3661</v>
      </c>
      <c r="F60" s="22"/>
      <c r="G60" s="25"/>
      <c r="H60" s="65"/>
    </row>
    <row r="61" spans="1:8" ht="26.25">
      <c r="A61" s="64"/>
      <c r="B61" s="87" t="s">
        <v>61</v>
      </c>
      <c r="C61" s="34" t="s">
        <v>62</v>
      </c>
      <c r="D61" s="24" t="s">
        <v>8</v>
      </c>
      <c r="E61" s="98">
        <f>90*0.6</f>
        <v>54</v>
      </c>
      <c r="F61" s="22"/>
      <c r="G61" s="25"/>
      <c r="H61" s="65"/>
    </row>
    <row r="62" spans="1:8">
      <c r="A62" s="64"/>
      <c r="B62" s="94" t="s">
        <v>68</v>
      </c>
      <c r="C62" s="92" t="s">
        <v>69</v>
      </c>
      <c r="D62" s="24" t="s">
        <v>8</v>
      </c>
      <c r="E62" s="98">
        <f>E60*0.04+E61</f>
        <v>200.44</v>
      </c>
      <c r="F62" s="22"/>
      <c r="G62" s="25"/>
      <c r="H62" s="65"/>
    </row>
    <row r="63" spans="1:8">
      <c r="A63" s="64"/>
      <c r="B63" s="38" t="s">
        <v>63</v>
      </c>
      <c r="C63" s="23" t="s">
        <v>64</v>
      </c>
      <c r="D63" s="24" t="s">
        <v>7</v>
      </c>
      <c r="E63" s="98">
        <v>90</v>
      </c>
      <c r="F63" s="22"/>
      <c r="G63" s="25"/>
      <c r="H63" s="65"/>
    </row>
    <row r="64" spans="1:8" ht="26.25">
      <c r="A64" s="64"/>
      <c r="B64" s="38">
        <v>3.2109999999999999</v>
      </c>
      <c r="C64" s="23" t="s">
        <v>65</v>
      </c>
      <c r="D64" s="24" t="s">
        <v>7</v>
      </c>
      <c r="E64" s="98">
        <f>E63</f>
        <v>90</v>
      </c>
      <c r="F64" s="22"/>
      <c r="G64" s="25"/>
      <c r="H64" s="65"/>
    </row>
    <row r="65" spans="1:8">
      <c r="A65" s="64"/>
      <c r="B65" s="38" t="s">
        <v>38</v>
      </c>
      <c r="C65" s="23" t="s">
        <v>39</v>
      </c>
      <c r="D65" s="24" t="s">
        <v>7</v>
      </c>
      <c r="E65" s="98">
        <f>90</f>
        <v>90</v>
      </c>
      <c r="F65" s="22"/>
      <c r="G65" s="25"/>
      <c r="H65" s="65"/>
    </row>
    <row r="66" spans="1:8">
      <c r="A66" s="64"/>
      <c r="B66" s="38" t="s">
        <v>74</v>
      </c>
      <c r="C66" s="23" t="s">
        <v>19</v>
      </c>
      <c r="D66" s="24" t="s">
        <v>7</v>
      </c>
      <c r="E66" s="98">
        <v>706</v>
      </c>
      <c r="F66" s="22"/>
      <c r="G66" s="25"/>
      <c r="H66" s="65"/>
    </row>
    <row r="67" spans="1:8">
      <c r="A67" s="64"/>
      <c r="B67" s="87" t="s">
        <v>66</v>
      </c>
      <c r="C67" s="22" t="s">
        <v>67</v>
      </c>
      <c r="D67" s="24" t="s">
        <v>8</v>
      </c>
      <c r="E67" s="98">
        <v>18</v>
      </c>
      <c r="F67" s="22"/>
      <c r="G67" s="25"/>
      <c r="H67" s="65"/>
    </row>
    <row r="68" spans="1:8">
      <c r="A68" s="64"/>
      <c r="B68" s="38" t="s">
        <v>75</v>
      </c>
      <c r="C68" s="23" t="s">
        <v>16</v>
      </c>
      <c r="D68" s="24" t="s">
        <v>7</v>
      </c>
      <c r="E68" s="98">
        <f>E60</f>
        <v>3661</v>
      </c>
      <c r="F68" s="25"/>
      <c r="G68" s="25"/>
      <c r="H68" s="65"/>
    </row>
    <row r="69" spans="1:8">
      <c r="A69" s="64"/>
      <c r="B69" s="38" t="s">
        <v>47</v>
      </c>
      <c r="C69" s="23" t="s">
        <v>57</v>
      </c>
      <c r="D69" s="24" t="s">
        <v>7</v>
      </c>
      <c r="E69" s="98">
        <v>61</v>
      </c>
      <c r="F69" s="22"/>
      <c r="G69" s="25"/>
      <c r="H69" s="65"/>
    </row>
    <row r="70" spans="1:8" ht="26.25">
      <c r="A70" s="64"/>
      <c r="B70" s="39" t="s">
        <v>29</v>
      </c>
      <c r="C70" s="34" t="s">
        <v>30</v>
      </c>
      <c r="D70" s="33" t="s">
        <v>17</v>
      </c>
      <c r="E70" s="98">
        <v>1092</v>
      </c>
      <c r="F70" s="22"/>
      <c r="G70" s="25"/>
      <c r="H70" s="65"/>
    </row>
    <row r="71" spans="1:8">
      <c r="A71" s="69"/>
      <c r="B71" s="41"/>
      <c r="C71" s="31"/>
      <c r="D71" s="30"/>
      <c r="E71" s="100"/>
      <c r="F71" s="142" t="s">
        <v>10</v>
      </c>
      <c r="G71" s="142"/>
      <c r="H71" s="70">
        <f>SUM(G60:G70)</f>
        <v>0</v>
      </c>
    </row>
    <row r="72" spans="1:8">
      <c r="A72" s="72"/>
      <c r="B72" s="49"/>
      <c r="C72" s="50"/>
      <c r="D72" s="48"/>
      <c r="E72" s="101"/>
      <c r="F72" s="89"/>
      <c r="G72" s="89"/>
      <c r="H72" s="90"/>
    </row>
    <row r="73" spans="1:8" ht="15.75">
      <c r="A73" s="91">
        <v>4</v>
      </c>
      <c r="B73" s="134" t="s">
        <v>32</v>
      </c>
      <c r="C73" s="134"/>
      <c r="D73" s="134"/>
      <c r="E73" s="134"/>
      <c r="F73" s="134"/>
      <c r="G73" s="134"/>
      <c r="H73" s="134"/>
    </row>
    <row r="74" spans="1:8">
      <c r="A74" s="64"/>
      <c r="B74" s="38" t="s">
        <v>14</v>
      </c>
      <c r="C74" s="23" t="s">
        <v>15</v>
      </c>
      <c r="D74" s="24" t="s">
        <v>7</v>
      </c>
      <c r="E74" s="98">
        <v>1551</v>
      </c>
      <c r="F74" s="22"/>
      <c r="G74" s="25"/>
      <c r="H74" s="65"/>
    </row>
    <row r="75" spans="1:8">
      <c r="A75" s="64"/>
      <c r="B75" s="94" t="s">
        <v>68</v>
      </c>
      <c r="C75" s="92" t="s">
        <v>69</v>
      </c>
      <c r="D75" s="24" t="s">
        <v>8</v>
      </c>
      <c r="E75" s="98">
        <f>E74*0.04</f>
        <v>62.04</v>
      </c>
      <c r="F75" s="22"/>
      <c r="G75" s="25"/>
      <c r="H75" s="65"/>
    </row>
    <row r="76" spans="1:8">
      <c r="A76" s="64"/>
      <c r="B76" s="38" t="s">
        <v>75</v>
      </c>
      <c r="C76" s="23" t="s">
        <v>16</v>
      </c>
      <c r="D76" s="24" t="s">
        <v>7</v>
      </c>
      <c r="E76" s="98">
        <f>E74</f>
        <v>1551</v>
      </c>
      <c r="F76" s="25"/>
      <c r="G76" s="25"/>
      <c r="H76" s="65"/>
    </row>
    <row r="77" spans="1:8">
      <c r="A77" s="64"/>
      <c r="B77" s="38" t="s">
        <v>47</v>
      </c>
      <c r="C77" s="23" t="s">
        <v>48</v>
      </c>
      <c r="D77" s="24" t="s">
        <v>7</v>
      </c>
      <c r="E77" s="98">
        <v>27.2</v>
      </c>
      <c r="F77" s="22"/>
      <c r="G77" s="25"/>
      <c r="H77" s="65"/>
    </row>
    <row r="78" spans="1:8" ht="28.5" customHeight="1">
      <c r="A78" s="64"/>
      <c r="B78" s="38" t="s">
        <v>29</v>
      </c>
      <c r="C78" s="23" t="s">
        <v>30</v>
      </c>
      <c r="D78" s="24" t="s">
        <v>17</v>
      </c>
      <c r="E78" s="98">
        <v>516</v>
      </c>
      <c r="F78" s="22"/>
      <c r="G78" s="25"/>
      <c r="H78" s="65"/>
    </row>
    <row r="79" spans="1:8">
      <c r="A79" s="69"/>
      <c r="B79" s="41"/>
      <c r="C79" s="31"/>
      <c r="D79" s="30"/>
      <c r="E79" s="100"/>
      <c r="F79" s="142" t="s">
        <v>10</v>
      </c>
      <c r="G79" s="142"/>
      <c r="H79" s="70">
        <f>SUM(G74:G78)</f>
        <v>0</v>
      </c>
    </row>
    <row r="80" spans="1:8">
      <c r="A80" s="72"/>
      <c r="B80" s="49"/>
      <c r="C80" s="50"/>
      <c r="D80" s="48"/>
      <c r="E80" s="101"/>
      <c r="F80" s="51"/>
      <c r="G80" s="52"/>
      <c r="H80" s="73"/>
    </row>
    <row r="81" spans="1:8" ht="15.75">
      <c r="A81" s="71">
        <v>5</v>
      </c>
      <c r="B81" s="158" t="s">
        <v>33</v>
      </c>
      <c r="C81" s="159"/>
      <c r="D81" s="159"/>
      <c r="E81" s="159"/>
      <c r="F81" s="159"/>
      <c r="G81" s="159"/>
      <c r="H81" s="160"/>
    </row>
    <row r="82" spans="1:8" ht="15.75">
      <c r="A82" s="71"/>
      <c r="B82" s="38" t="s">
        <v>14</v>
      </c>
      <c r="C82" s="23" t="s">
        <v>15</v>
      </c>
      <c r="D82" s="24" t="s">
        <v>7</v>
      </c>
      <c r="E82" s="98">
        <v>4295</v>
      </c>
      <c r="F82" s="22"/>
      <c r="G82" s="25"/>
      <c r="H82" s="88"/>
    </row>
    <row r="83" spans="1:8" ht="26.25">
      <c r="A83" s="71"/>
      <c r="B83" s="87" t="s">
        <v>61</v>
      </c>
      <c r="C83" s="34" t="s">
        <v>62</v>
      </c>
      <c r="D83" s="24" t="s">
        <v>8</v>
      </c>
      <c r="E83" s="98">
        <f>32*0.6</f>
        <v>19.2</v>
      </c>
      <c r="F83" s="22"/>
      <c r="G83" s="25"/>
      <c r="H83" s="88"/>
    </row>
    <row r="84" spans="1:8" ht="15.75">
      <c r="A84" s="71"/>
      <c r="B84" s="94" t="s">
        <v>68</v>
      </c>
      <c r="C84" s="92" t="s">
        <v>69</v>
      </c>
      <c r="D84" s="24" t="s">
        <v>8</v>
      </c>
      <c r="E84" s="98">
        <f>E82*0.04+E83</f>
        <v>191</v>
      </c>
      <c r="F84" s="22"/>
      <c r="G84" s="25"/>
      <c r="H84" s="88"/>
    </row>
    <row r="85" spans="1:8">
      <c r="A85" s="71"/>
      <c r="B85" s="38" t="s">
        <v>63</v>
      </c>
      <c r="C85" s="23" t="s">
        <v>64</v>
      </c>
      <c r="D85" s="24" t="s">
        <v>7</v>
      </c>
      <c r="E85" s="98">
        <v>32</v>
      </c>
      <c r="F85" s="22"/>
      <c r="G85" s="25"/>
      <c r="H85" s="65"/>
    </row>
    <row r="86" spans="1:8" ht="26.25">
      <c r="A86" s="71"/>
      <c r="B86" s="38">
        <v>3.2109999999999999</v>
      </c>
      <c r="C86" s="23" t="s">
        <v>65</v>
      </c>
      <c r="D86" s="24" t="s">
        <v>7</v>
      </c>
      <c r="E86" s="98">
        <f>E85</f>
        <v>32</v>
      </c>
      <c r="F86" s="22"/>
      <c r="G86" s="25"/>
      <c r="H86" s="65"/>
    </row>
    <row r="87" spans="1:8">
      <c r="A87" s="71"/>
      <c r="B87" s="38" t="s">
        <v>38</v>
      </c>
      <c r="C87" s="23" t="s">
        <v>39</v>
      </c>
      <c r="D87" s="24" t="s">
        <v>7</v>
      </c>
      <c r="E87" s="98">
        <v>32</v>
      </c>
      <c r="F87" s="22"/>
      <c r="G87" s="25"/>
      <c r="H87" s="65"/>
    </row>
    <row r="88" spans="1:8">
      <c r="A88" s="71"/>
      <c r="B88" s="38" t="s">
        <v>74</v>
      </c>
      <c r="C88" s="23" t="s">
        <v>19</v>
      </c>
      <c r="D88" s="24" t="s">
        <v>7</v>
      </c>
      <c r="E88" s="98">
        <f>E87</f>
        <v>32</v>
      </c>
      <c r="F88" s="22"/>
      <c r="G88" s="25"/>
      <c r="H88" s="93"/>
    </row>
    <row r="89" spans="1:8">
      <c r="A89" s="71"/>
      <c r="B89" s="87" t="s">
        <v>66</v>
      </c>
      <c r="C89" s="22" t="s">
        <v>70</v>
      </c>
      <c r="D89" s="24" t="s">
        <v>8</v>
      </c>
      <c r="E89" s="98">
        <v>2</v>
      </c>
      <c r="F89" s="22"/>
      <c r="G89" s="25"/>
      <c r="H89" s="93"/>
    </row>
    <row r="90" spans="1:8">
      <c r="A90" s="71"/>
      <c r="B90" s="38" t="s">
        <v>75</v>
      </c>
      <c r="C90" s="23" t="s">
        <v>16</v>
      </c>
      <c r="D90" s="24" t="s">
        <v>7</v>
      </c>
      <c r="E90" s="98">
        <f>E82</f>
        <v>4295</v>
      </c>
      <c r="F90" s="25"/>
      <c r="G90" s="25"/>
      <c r="H90" s="22"/>
    </row>
    <row r="91" spans="1:8">
      <c r="A91" s="71"/>
      <c r="B91" s="38">
        <v>3.62</v>
      </c>
      <c r="C91" s="23" t="s">
        <v>71</v>
      </c>
      <c r="D91" s="24" t="s">
        <v>7</v>
      </c>
      <c r="E91" s="98">
        <v>52</v>
      </c>
      <c r="F91" s="22"/>
      <c r="G91" s="25"/>
      <c r="H91" s="22"/>
    </row>
    <row r="92" spans="1:8" ht="15.75">
      <c r="A92" s="71"/>
      <c r="B92" s="38" t="s">
        <v>47</v>
      </c>
      <c r="C92" s="23" t="s">
        <v>48</v>
      </c>
      <c r="D92" s="24" t="s">
        <v>7</v>
      </c>
      <c r="E92" s="98">
        <v>64</v>
      </c>
      <c r="F92" s="22"/>
      <c r="G92" s="25"/>
      <c r="H92" s="88"/>
    </row>
    <row r="93" spans="1:8" ht="24.75" customHeight="1">
      <c r="A93" s="64"/>
      <c r="B93" s="38" t="s">
        <v>29</v>
      </c>
      <c r="C93" s="23" t="s">
        <v>30</v>
      </c>
      <c r="D93" s="24" t="s">
        <v>17</v>
      </c>
      <c r="E93" s="102">
        <v>1569</v>
      </c>
      <c r="F93" s="105"/>
      <c r="H93" s="65"/>
    </row>
    <row r="94" spans="1:8">
      <c r="A94" s="64"/>
      <c r="B94" s="38"/>
      <c r="C94" s="23"/>
      <c r="D94" s="24"/>
      <c r="E94" s="98"/>
      <c r="F94" s="135" t="s">
        <v>10</v>
      </c>
      <c r="G94" s="135"/>
      <c r="H94" s="66">
        <f>SUM(G82:G93)</f>
        <v>0</v>
      </c>
    </row>
    <row r="95" spans="1:8">
      <c r="A95" s="64"/>
      <c r="B95" s="38"/>
      <c r="C95" s="23"/>
      <c r="D95" s="24"/>
      <c r="E95" s="98"/>
      <c r="F95" s="22"/>
      <c r="G95" s="25"/>
      <c r="H95" s="65"/>
    </row>
    <row r="96" spans="1:8" ht="15.75">
      <c r="A96" s="64">
        <v>6</v>
      </c>
      <c r="B96" s="139" t="s">
        <v>21</v>
      </c>
      <c r="C96" s="140"/>
      <c r="D96" s="140"/>
      <c r="E96" s="140"/>
      <c r="F96" s="140"/>
      <c r="G96" s="140"/>
      <c r="H96" s="141"/>
    </row>
    <row r="97" spans="1:8">
      <c r="A97" s="64"/>
      <c r="B97" s="38" t="s">
        <v>14</v>
      </c>
      <c r="C97" s="23" t="s">
        <v>15</v>
      </c>
      <c r="D97" s="24" t="s">
        <v>7</v>
      </c>
      <c r="E97" s="98">
        <v>5220</v>
      </c>
      <c r="F97" s="22"/>
      <c r="G97" s="25"/>
      <c r="H97" s="65"/>
    </row>
    <row r="98" spans="1:8" ht="26.25">
      <c r="A98" s="64"/>
      <c r="B98" s="87" t="s">
        <v>61</v>
      </c>
      <c r="C98" s="34" t="s">
        <v>62</v>
      </c>
      <c r="D98" s="24" t="s">
        <v>8</v>
      </c>
      <c r="E98" s="98">
        <f>41*0.6</f>
        <v>24.599999999999998</v>
      </c>
      <c r="F98" s="22"/>
      <c r="G98" s="25"/>
      <c r="H98" s="65"/>
    </row>
    <row r="99" spans="1:8">
      <c r="A99" s="64"/>
      <c r="B99" s="94" t="s">
        <v>68</v>
      </c>
      <c r="C99" s="92" t="s">
        <v>69</v>
      </c>
      <c r="D99" s="24" t="s">
        <v>8</v>
      </c>
      <c r="E99" s="98">
        <f>E97*0.04+E98</f>
        <v>233.4</v>
      </c>
      <c r="F99" s="22"/>
      <c r="G99" s="25"/>
      <c r="H99" s="65"/>
    </row>
    <row r="100" spans="1:8">
      <c r="A100" s="64"/>
      <c r="B100" s="38" t="s">
        <v>63</v>
      </c>
      <c r="C100" s="23" t="s">
        <v>64</v>
      </c>
      <c r="D100" s="24" t="s">
        <v>7</v>
      </c>
      <c r="E100" s="98">
        <v>41</v>
      </c>
      <c r="F100" s="22"/>
      <c r="G100" s="25"/>
      <c r="H100" s="65"/>
    </row>
    <row r="101" spans="1:8" ht="26.25">
      <c r="A101" s="64"/>
      <c r="B101" s="38">
        <v>3.2109999999999999</v>
      </c>
      <c r="C101" s="23" t="s">
        <v>65</v>
      </c>
      <c r="D101" s="24" t="s">
        <v>7</v>
      </c>
      <c r="E101" s="98">
        <f>E100</f>
        <v>41</v>
      </c>
      <c r="F101" s="22"/>
      <c r="G101" s="25"/>
      <c r="H101" s="65"/>
    </row>
    <row r="102" spans="1:8">
      <c r="A102" s="64"/>
      <c r="B102" s="38" t="s">
        <v>38</v>
      </c>
      <c r="C102" s="23" t="s">
        <v>39</v>
      </c>
      <c r="D102" s="24" t="s">
        <v>7</v>
      </c>
      <c r="E102" s="98">
        <v>41</v>
      </c>
      <c r="F102" s="22"/>
      <c r="G102" s="25"/>
      <c r="H102" s="65"/>
    </row>
    <row r="103" spans="1:8">
      <c r="A103" s="64"/>
      <c r="B103" s="38" t="s">
        <v>74</v>
      </c>
      <c r="C103" s="23" t="s">
        <v>19</v>
      </c>
      <c r="D103" s="24" t="s">
        <v>7</v>
      </c>
      <c r="E103" s="98">
        <f>E102</f>
        <v>41</v>
      </c>
      <c r="F103" s="22"/>
      <c r="G103" s="25"/>
      <c r="H103" s="65"/>
    </row>
    <row r="104" spans="1:8">
      <c r="A104" s="64"/>
      <c r="B104" s="87" t="s">
        <v>66</v>
      </c>
      <c r="C104" s="22" t="s">
        <v>72</v>
      </c>
      <c r="D104" s="24" t="s">
        <v>8</v>
      </c>
      <c r="E104" s="98">
        <v>6.5</v>
      </c>
      <c r="F104" s="22"/>
      <c r="G104" s="25"/>
      <c r="H104" s="65"/>
    </row>
    <row r="105" spans="1:8">
      <c r="A105" s="64"/>
      <c r="B105" s="38" t="s">
        <v>75</v>
      </c>
      <c r="C105" s="23" t="s">
        <v>16</v>
      </c>
      <c r="D105" s="24" t="s">
        <v>7</v>
      </c>
      <c r="E105" s="98">
        <f>E97</f>
        <v>5220</v>
      </c>
      <c r="F105" s="25"/>
      <c r="G105" s="25"/>
      <c r="H105" s="65"/>
    </row>
    <row r="106" spans="1:8">
      <c r="A106" s="64"/>
      <c r="B106" s="38" t="s">
        <v>47</v>
      </c>
      <c r="C106" s="23" t="s">
        <v>48</v>
      </c>
      <c r="D106" s="24" t="s">
        <v>7</v>
      </c>
      <c r="E106" s="98">
        <v>65</v>
      </c>
      <c r="F106" s="22"/>
      <c r="G106" s="25"/>
      <c r="H106" s="65"/>
    </row>
    <row r="107" spans="1:8" ht="27" customHeight="1">
      <c r="A107" s="64"/>
      <c r="B107" s="38" t="s">
        <v>29</v>
      </c>
      <c r="C107" s="23" t="s">
        <v>30</v>
      </c>
      <c r="D107" s="24" t="s">
        <v>17</v>
      </c>
      <c r="E107" s="102">
        <f>286*3+500</f>
        <v>1358</v>
      </c>
      <c r="F107" s="105"/>
      <c r="H107" s="65"/>
    </row>
    <row r="108" spans="1:8">
      <c r="A108" s="64"/>
      <c r="B108" s="38"/>
      <c r="C108" s="23"/>
      <c r="D108" s="24"/>
      <c r="E108" s="98"/>
      <c r="F108" s="143" t="s">
        <v>10</v>
      </c>
      <c r="G108" s="144"/>
      <c r="H108" s="66">
        <f>SUM(G97:G107)</f>
        <v>0</v>
      </c>
    </row>
    <row r="109" spans="1:8">
      <c r="A109" s="64"/>
      <c r="B109" s="38"/>
      <c r="C109" s="23"/>
      <c r="D109" s="24"/>
      <c r="E109" s="98"/>
      <c r="F109" s="22"/>
      <c r="G109" s="25"/>
      <c r="H109" s="65"/>
    </row>
    <row r="110" spans="1:8" ht="15.75">
      <c r="A110" s="64">
        <v>7</v>
      </c>
      <c r="B110" s="158" t="s">
        <v>22</v>
      </c>
      <c r="C110" s="159"/>
      <c r="D110" s="159"/>
      <c r="E110" s="159"/>
      <c r="F110" s="159"/>
      <c r="G110" s="159"/>
      <c r="H110" s="160"/>
    </row>
    <row r="111" spans="1:8">
      <c r="A111" s="64"/>
      <c r="B111" s="38" t="s">
        <v>14</v>
      </c>
      <c r="C111" s="23" t="s">
        <v>15</v>
      </c>
      <c r="D111" s="24" t="s">
        <v>7</v>
      </c>
      <c r="E111" s="98">
        <v>1970</v>
      </c>
      <c r="F111" s="22"/>
      <c r="G111" s="25"/>
      <c r="H111" s="65"/>
    </row>
    <row r="112" spans="1:8" ht="26.25">
      <c r="A112" s="64"/>
      <c r="B112" s="87" t="s">
        <v>61</v>
      </c>
      <c r="C112" s="34" t="s">
        <v>62</v>
      </c>
      <c r="D112" s="24" t="s">
        <v>8</v>
      </c>
      <c r="E112" s="98">
        <f>54*0.6</f>
        <v>32.4</v>
      </c>
      <c r="F112" s="22"/>
      <c r="G112" s="25"/>
      <c r="H112" s="65"/>
    </row>
    <row r="113" spans="1:8">
      <c r="A113" s="64"/>
      <c r="B113" s="94" t="s">
        <v>68</v>
      </c>
      <c r="C113" s="92" t="s">
        <v>69</v>
      </c>
      <c r="D113" s="24" t="s">
        <v>8</v>
      </c>
      <c r="E113" s="98">
        <f>E111*0.04+E112</f>
        <v>111.19999999999999</v>
      </c>
      <c r="F113" s="22"/>
      <c r="G113" s="25"/>
      <c r="H113" s="65"/>
    </row>
    <row r="114" spans="1:8">
      <c r="A114" s="64"/>
      <c r="B114" s="38" t="s">
        <v>63</v>
      </c>
      <c r="C114" s="23" t="s">
        <v>64</v>
      </c>
      <c r="D114" s="24" t="s">
        <v>7</v>
      </c>
      <c r="E114" s="98">
        <v>54</v>
      </c>
      <c r="F114" s="22"/>
      <c r="G114" s="25"/>
      <c r="H114" s="65"/>
    </row>
    <row r="115" spans="1:8" ht="26.25">
      <c r="A115" s="64"/>
      <c r="B115" s="38">
        <v>3.2109999999999999</v>
      </c>
      <c r="C115" s="23" t="s">
        <v>65</v>
      </c>
      <c r="D115" s="24" t="s">
        <v>7</v>
      </c>
      <c r="E115" s="98">
        <f>E114</f>
        <v>54</v>
      </c>
      <c r="F115" s="22"/>
      <c r="G115" s="25"/>
      <c r="H115" s="65"/>
    </row>
    <row r="116" spans="1:8">
      <c r="A116" s="64"/>
      <c r="B116" s="38" t="s">
        <v>38</v>
      </c>
      <c r="C116" s="23" t="s">
        <v>39</v>
      </c>
      <c r="D116" s="24" t="s">
        <v>7</v>
      </c>
      <c r="E116" s="98">
        <v>54</v>
      </c>
      <c r="F116" s="22"/>
      <c r="G116" s="25"/>
      <c r="H116" s="65"/>
    </row>
    <row r="117" spans="1:8">
      <c r="A117" s="64"/>
      <c r="B117" s="38" t="s">
        <v>74</v>
      </c>
      <c r="C117" s="23" t="s">
        <v>19</v>
      </c>
      <c r="D117" s="24" t="s">
        <v>7</v>
      </c>
      <c r="E117" s="98">
        <f>E116</f>
        <v>54</v>
      </c>
      <c r="F117" s="22"/>
      <c r="G117" s="25"/>
      <c r="H117" s="65"/>
    </row>
    <row r="118" spans="1:8">
      <c r="A118" s="64"/>
      <c r="B118" s="87" t="s">
        <v>82</v>
      </c>
      <c r="C118" s="22" t="s">
        <v>78</v>
      </c>
      <c r="D118" s="24" t="s">
        <v>50</v>
      </c>
      <c r="E118" s="98">
        <v>2</v>
      </c>
      <c r="F118" s="22"/>
      <c r="G118" s="25"/>
      <c r="H118" s="65"/>
    </row>
    <row r="119" spans="1:8">
      <c r="A119" s="64"/>
      <c r="B119" s="38" t="s">
        <v>75</v>
      </c>
      <c r="C119" s="23" t="s">
        <v>16</v>
      </c>
      <c r="D119" s="24" t="s">
        <v>7</v>
      </c>
      <c r="E119" s="98">
        <f>E111</f>
        <v>1970</v>
      </c>
      <c r="F119" s="25"/>
      <c r="G119" s="25"/>
      <c r="H119" s="65"/>
    </row>
    <row r="120" spans="1:8">
      <c r="A120" s="64"/>
      <c r="B120" s="38" t="s">
        <v>47</v>
      </c>
      <c r="C120" s="23" t="s">
        <v>48</v>
      </c>
      <c r="D120" s="24" t="s">
        <v>7</v>
      </c>
      <c r="E120" s="98">
        <v>40</v>
      </c>
      <c r="F120" s="22"/>
      <c r="G120" s="25"/>
      <c r="H120" s="65"/>
    </row>
    <row r="121" spans="1:8" ht="26.25">
      <c r="A121" s="64"/>
      <c r="B121" s="38" t="s">
        <v>29</v>
      </c>
      <c r="C121" s="23" t="s">
        <v>30</v>
      </c>
      <c r="D121" s="24" t="s">
        <v>17</v>
      </c>
      <c r="E121" s="102">
        <v>876</v>
      </c>
      <c r="F121" s="105"/>
      <c r="H121" s="65"/>
    </row>
    <row r="122" spans="1:8">
      <c r="A122" s="64"/>
      <c r="B122" s="38"/>
      <c r="C122" s="23"/>
      <c r="D122" s="24"/>
      <c r="E122" s="98"/>
      <c r="F122" s="143" t="s">
        <v>10</v>
      </c>
      <c r="G122" s="144"/>
      <c r="H122" s="66">
        <f>SUM(G111:G121)</f>
        <v>0</v>
      </c>
    </row>
    <row r="123" spans="1:8">
      <c r="A123" s="64" t="s">
        <v>35</v>
      </c>
      <c r="B123" s="45"/>
      <c r="C123" s="34"/>
      <c r="D123" s="24"/>
      <c r="E123" s="98"/>
      <c r="F123" s="22"/>
      <c r="G123" s="25"/>
      <c r="H123" s="65"/>
    </row>
    <row r="124" spans="1:8" ht="15.75">
      <c r="A124" s="64">
        <v>8</v>
      </c>
      <c r="B124" s="139" t="s">
        <v>23</v>
      </c>
      <c r="C124" s="140"/>
      <c r="D124" s="140"/>
      <c r="E124" s="140"/>
      <c r="F124" s="140"/>
      <c r="G124" s="140"/>
      <c r="H124" s="141"/>
    </row>
    <row r="125" spans="1:8">
      <c r="A125" s="64"/>
      <c r="B125" s="38" t="s">
        <v>14</v>
      </c>
      <c r="C125" s="23" t="s">
        <v>15</v>
      </c>
      <c r="D125" s="24" t="s">
        <v>7</v>
      </c>
      <c r="E125" s="98">
        <f>6269*0.98</f>
        <v>6143.62</v>
      </c>
      <c r="F125" s="22"/>
      <c r="G125" s="25"/>
      <c r="H125" s="65"/>
    </row>
    <row r="126" spans="1:8" ht="26.25">
      <c r="A126" s="64"/>
      <c r="B126" s="87" t="s">
        <v>61</v>
      </c>
      <c r="C126" s="34" t="s">
        <v>62</v>
      </c>
      <c r="D126" s="24" t="s">
        <v>8</v>
      </c>
      <c r="E126" s="98">
        <f>5*0.6</f>
        <v>3</v>
      </c>
      <c r="F126" s="22"/>
      <c r="G126" s="25"/>
      <c r="H126" s="65"/>
    </row>
    <row r="127" spans="1:8">
      <c r="A127" s="64"/>
      <c r="B127" s="94" t="s">
        <v>68</v>
      </c>
      <c r="C127" s="92" t="s">
        <v>69</v>
      </c>
      <c r="D127" s="24" t="s">
        <v>8</v>
      </c>
      <c r="E127" s="98">
        <f>E125*0.04+E126</f>
        <v>248.7448</v>
      </c>
      <c r="F127" s="22"/>
      <c r="G127" s="25"/>
      <c r="H127" s="65"/>
    </row>
    <row r="128" spans="1:8">
      <c r="A128" s="64"/>
      <c r="B128" s="38" t="s">
        <v>63</v>
      </c>
      <c r="C128" s="23" t="s">
        <v>64</v>
      </c>
      <c r="D128" s="24" t="s">
        <v>7</v>
      </c>
      <c r="E128" s="98">
        <v>5</v>
      </c>
      <c r="F128" s="22"/>
      <c r="G128" s="25"/>
      <c r="H128" s="65"/>
    </row>
    <row r="129" spans="1:8" ht="26.25">
      <c r="A129" s="64"/>
      <c r="B129" s="38">
        <v>3.2109999999999999</v>
      </c>
      <c r="C129" s="23" t="s">
        <v>65</v>
      </c>
      <c r="D129" s="24" t="s">
        <v>7</v>
      </c>
      <c r="E129" s="98">
        <f>E128</f>
        <v>5</v>
      </c>
      <c r="F129" s="22"/>
      <c r="G129" s="25"/>
      <c r="H129" s="65"/>
    </row>
    <row r="130" spans="1:8">
      <c r="A130" s="64"/>
      <c r="B130" s="38" t="s">
        <v>38</v>
      </c>
      <c r="C130" s="23" t="s">
        <v>39</v>
      </c>
      <c r="D130" s="24" t="s">
        <v>7</v>
      </c>
      <c r="E130" s="98">
        <v>61</v>
      </c>
      <c r="F130" s="22"/>
      <c r="G130" s="25"/>
      <c r="H130" s="65"/>
    </row>
    <row r="131" spans="1:8">
      <c r="A131" s="64"/>
      <c r="B131" s="38" t="s">
        <v>74</v>
      </c>
      <c r="C131" s="23" t="s">
        <v>19</v>
      </c>
      <c r="D131" s="24" t="s">
        <v>7</v>
      </c>
      <c r="E131" s="98">
        <f>E130</f>
        <v>61</v>
      </c>
      <c r="F131" s="22"/>
      <c r="G131" s="25"/>
      <c r="H131" s="65"/>
    </row>
    <row r="132" spans="1:8">
      <c r="A132" s="64"/>
      <c r="B132" s="87" t="s">
        <v>66</v>
      </c>
      <c r="C132" s="22" t="s">
        <v>72</v>
      </c>
      <c r="D132" s="24" t="s">
        <v>8</v>
      </c>
      <c r="E132" s="98">
        <f>(5)*0.5*0.125+2-0.19</f>
        <v>2.1225000000000001</v>
      </c>
      <c r="F132" s="22"/>
      <c r="G132" s="25"/>
      <c r="H132" s="65"/>
    </row>
    <row r="133" spans="1:8">
      <c r="A133" s="64"/>
      <c r="B133" s="38" t="s">
        <v>75</v>
      </c>
      <c r="C133" s="23" t="s">
        <v>16</v>
      </c>
      <c r="D133" s="24" t="s">
        <v>7</v>
      </c>
      <c r="E133" s="98">
        <f>E125</f>
        <v>6143.62</v>
      </c>
      <c r="F133" s="25"/>
      <c r="G133" s="25"/>
      <c r="H133" s="65"/>
    </row>
    <row r="134" spans="1:8">
      <c r="A134" s="64"/>
      <c r="B134" s="38" t="s">
        <v>47</v>
      </c>
      <c r="C134" s="23" t="s">
        <v>48</v>
      </c>
      <c r="D134" s="24" t="s">
        <v>7</v>
      </c>
      <c r="E134" s="98">
        <f>4*3*9.2*0.5</f>
        <v>55.199999999999996</v>
      </c>
      <c r="F134" s="22"/>
      <c r="G134" s="25"/>
      <c r="H134" s="65"/>
    </row>
    <row r="135" spans="1:8" ht="26.25">
      <c r="A135" s="64"/>
      <c r="B135" s="38" t="s">
        <v>29</v>
      </c>
      <c r="C135" s="23" t="s">
        <v>30</v>
      </c>
      <c r="D135" s="24" t="s">
        <v>17</v>
      </c>
      <c r="E135" s="102">
        <f>636*3+120</f>
        <v>2028</v>
      </c>
      <c r="F135" s="105"/>
      <c r="H135" s="65"/>
    </row>
    <row r="136" spans="1:8">
      <c r="A136" s="64"/>
      <c r="B136" s="38"/>
      <c r="C136" s="23"/>
      <c r="D136" s="24"/>
      <c r="E136" s="98"/>
      <c r="F136" s="143" t="s">
        <v>10</v>
      </c>
      <c r="G136" s="144"/>
      <c r="H136" s="66">
        <f>SUM(G125:G135)</f>
        <v>0</v>
      </c>
    </row>
    <row r="137" spans="1:8" s="46" customFormat="1">
      <c r="A137" s="64"/>
      <c r="B137" s="45"/>
      <c r="C137" s="34"/>
      <c r="D137" s="24"/>
      <c r="E137" s="98"/>
      <c r="F137" s="22"/>
      <c r="G137" s="25"/>
      <c r="H137" s="65"/>
    </row>
    <row r="138" spans="1:8" ht="15.75">
      <c r="A138" s="64">
        <v>9</v>
      </c>
      <c r="B138" s="139" t="s">
        <v>24</v>
      </c>
      <c r="C138" s="140"/>
      <c r="D138" s="140"/>
      <c r="E138" s="140"/>
      <c r="F138" s="140"/>
      <c r="G138" s="140"/>
      <c r="H138" s="141"/>
    </row>
    <row r="139" spans="1:8">
      <c r="A139" s="64"/>
      <c r="B139" s="38" t="s">
        <v>14</v>
      </c>
      <c r="C139" s="23" t="s">
        <v>15</v>
      </c>
      <c r="D139" s="24" t="s">
        <v>7</v>
      </c>
      <c r="E139" s="98">
        <v>1547</v>
      </c>
      <c r="F139" s="22"/>
      <c r="G139" s="25"/>
      <c r="H139" s="65"/>
    </row>
    <row r="140" spans="1:8" ht="26.25">
      <c r="A140" s="64"/>
      <c r="B140" s="87" t="s">
        <v>61</v>
      </c>
      <c r="C140" s="34" t="s">
        <v>62</v>
      </c>
      <c r="D140" s="24" t="s">
        <v>8</v>
      </c>
      <c r="E140" s="98">
        <f>9*0.6</f>
        <v>5.3999999999999995</v>
      </c>
      <c r="F140" s="22"/>
      <c r="G140" s="25"/>
      <c r="H140" s="65"/>
    </row>
    <row r="141" spans="1:8">
      <c r="A141" s="64"/>
      <c r="B141" s="94" t="s">
        <v>68</v>
      </c>
      <c r="C141" s="92" t="s">
        <v>69</v>
      </c>
      <c r="D141" s="24" t="s">
        <v>8</v>
      </c>
      <c r="E141" s="98">
        <f>E139*0.04+E140</f>
        <v>67.28</v>
      </c>
      <c r="F141" s="22"/>
      <c r="G141" s="25"/>
      <c r="H141" s="65"/>
    </row>
    <row r="142" spans="1:8">
      <c r="A142" s="64"/>
      <c r="B142" s="38" t="s">
        <v>63</v>
      </c>
      <c r="C142" s="23" t="s">
        <v>64</v>
      </c>
      <c r="D142" s="24" t="s">
        <v>7</v>
      </c>
      <c r="E142" s="98">
        <v>9</v>
      </c>
      <c r="F142" s="22"/>
      <c r="G142" s="25"/>
      <c r="H142" s="65"/>
    </row>
    <row r="143" spans="1:8" ht="26.25">
      <c r="A143" s="64"/>
      <c r="B143" s="38">
        <v>3.2109999999999999</v>
      </c>
      <c r="C143" s="23" t="s">
        <v>65</v>
      </c>
      <c r="D143" s="24" t="s">
        <v>7</v>
      </c>
      <c r="E143" s="98">
        <f>E142</f>
        <v>9</v>
      </c>
      <c r="F143" s="22"/>
      <c r="G143" s="25"/>
      <c r="H143" s="65"/>
    </row>
    <row r="144" spans="1:8">
      <c r="A144" s="64"/>
      <c r="B144" s="38" t="s">
        <v>38</v>
      </c>
      <c r="C144" s="23" t="s">
        <v>39</v>
      </c>
      <c r="D144" s="24" t="s">
        <v>7</v>
      </c>
      <c r="E144" s="98">
        <v>9</v>
      </c>
      <c r="F144" s="22"/>
      <c r="G144" s="25"/>
      <c r="H144" s="65"/>
    </row>
    <row r="145" spans="1:8">
      <c r="A145" s="64"/>
      <c r="B145" s="38" t="s">
        <v>74</v>
      </c>
      <c r="C145" s="23" t="s">
        <v>19</v>
      </c>
      <c r="D145" s="24" t="s">
        <v>7</v>
      </c>
      <c r="E145" s="98">
        <f>E144</f>
        <v>9</v>
      </c>
      <c r="F145" s="22"/>
      <c r="G145" s="25"/>
      <c r="H145" s="65"/>
    </row>
    <row r="146" spans="1:8">
      <c r="A146" s="64"/>
      <c r="B146" s="38" t="s">
        <v>75</v>
      </c>
      <c r="C146" s="23" t="s">
        <v>16</v>
      </c>
      <c r="D146" s="24" t="s">
        <v>7</v>
      </c>
      <c r="E146" s="98">
        <f>E139</f>
        <v>1547</v>
      </c>
      <c r="F146" s="25"/>
      <c r="G146" s="25"/>
      <c r="H146" s="65"/>
    </row>
    <row r="147" spans="1:8">
      <c r="A147" s="64"/>
      <c r="B147" s="38" t="s">
        <v>47</v>
      </c>
      <c r="C147" s="23" t="s">
        <v>48</v>
      </c>
      <c r="D147" s="24" t="s">
        <v>7</v>
      </c>
      <c r="E147" s="98">
        <f>3*3*5.6*0.5</f>
        <v>25.2</v>
      </c>
      <c r="F147" s="22"/>
      <c r="G147" s="25"/>
      <c r="H147" s="65"/>
    </row>
    <row r="148" spans="1:8" ht="26.25">
      <c r="A148" s="64"/>
      <c r="B148" s="38" t="s">
        <v>29</v>
      </c>
      <c r="C148" s="23" t="s">
        <v>30</v>
      </c>
      <c r="D148" s="24" t="s">
        <v>17</v>
      </c>
      <c r="E148" s="102">
        <f>266*3</f>
        <v>798</v>
      </c>
      <c r="F148" s="105"/>
      <c r="H148" s="65"/>
    </row>
    <row r="149" spans="1:8">
      <c r="A149" s="64"/>
      <c r="B149" s="38"/>
      <c r="C149" s="23"/>
      <c r="D149" s="24"/>
      <c r="E149" s="98"/>
      <c r="F149" s="135" t="s">
        <v>10</v>
      </c>
      <c r="G149" s="135"/>
      <c r="H149" s="66">
        <f>SUM(G139:G148)</f>
        <v>0</v>
      </c>
    </row>
    <row r="150" spans="1:8">
      <c r="A150" s="64"/>
      <c r="B150" s="38"/>
      <c r="C150" s="23"/>
      <c r="D150" s="24"/>
      <c r="E150" s="98"/>
      <c r="F150" s="22"/>
      <c r="G150" s="25"/>
      <c r="H150" s="65"/>
    </row>
    <row r="151" spans="1:8" ht="15.75">
      <c r="A151" s="64">
        <v>10</v>
      </c>
      <c r="B151" s="139" t="s">
        <v>25</v>
      </c>
      <c r="C151" s="140"/>
      <c r="D151" s="140"/>
      <c r="E151" s="140"/>
      <c r="F151" s="140"/>
      <c r="G151" s="140"/>
      <c r="H151" s="141"/>
    </row>
    <row r="152" spans="1:8">
      <c r="A152" s="64"/>
      <c r="B152" s="38" t="s">
        <v>14</v>
      </c>
      <c r="C152" s="23" t="s">
        <v>15</v>
      </c>
      <c r="D152" s="24" t="s">
        <v>7</v>
      </c>
      <c r="E152" s="98">
        <v>1927</v>
      </c>
      <c r="F152" s="22"/>
      <c r="G152" s="25"/>
      <c r="H152" s="65"/>
    </row>
    <row r="153" spans="1:8" ht="26.25">
      <c r="A153" s="64"/>
      <c r="B153" s="87" t="s">
        <v>61</v>
      </c>
      <c r="C153" s="34" t="s">
        <v>62</v>
      </c>
      <c r="D153" s="24" t="s">
        <v>8</v>
      </c>
      <c r="E153" s="98">
        <f>12*0.6</f>
        <v>7.1999999999999993</v>
      </c>
      <c r="F153" s="22"/>
      <c r="G153" s="25"/>
      <c r="H153" s="65"/>
    </row>
    <row r="154" spans="1:8">
      <c r="A154" s="64"/>
      <c r="B154" s="94" t="s">
        <v>68</v>
      </c>
      <c r="C154" s="92" t="s">
        <v>69</v>
      </c>
      <c r="D154" s="24" t="s">
        <v>8</v>
      </c>
      <c r="E154" s="98">
        <f>E152*0.04+E153</f>
        <v>84.28</v>
      </c>
      <c r="F154" s="22"/>
      <c r="G154" s="25"/>
      <c r="H154" s="65"/>
    </row>
    <row r="155" spans="1:8">
      <c r="A155" s="64"/>
      <c r="B155" s="38" t="s">
        <v>63</v>
      </c>
      <c r="C155" s="23" t="s">
        <v>64</v>
      </c>
      <c r="D155" s="24" t="s">
        <v>7</v>
      </c>
      <c r="E155" s="98">
        <v>12</v>
      </c>
      <c r="F155" s="22"/>
      <c r="G155" s="25"/>
      <c r="H155" s="65"/>
    </row>
    <row r="156" spans="1:8" ht="26.25">
      <c r="A156" s="64"/>
      <c r="B156" s="38">
        <v>3.2109999999999999</v>
      </c>
      <c r="C156" s="23" t="s">
        <v>65</v>
      </c>
      <c r="D156" s="24" t="s">
        <v>7</v>
      </c>
      <c r="E156" s="98">
        <f>E155</f>
        <v>12</v>
      </c>
      <c r="F156" s="22"/>
      <c r="G156" s="25"/>
      <c r="H156" s="65"/>
    </row>
    <row r="157" spans="1:8">
      <c r="A157" s="64"/>
      <c r="B157" s="38" t="s">
        <v>38</v>
      </c>
      <c r="C157" s="23" t="s">
        <v>39</v>
      </c>
      <c r="D157" s="24" t="s">
        <v>7</v>
      </c>
      <c r="E157" s="98">
        <v>12</v>
      </c>
      <c r="F157" s="22"/>
      <c r="G157" s="25"/>
      <c r="H157" s="65"/>
    </row>
    <row r="158" spans="1:8">
      <c r="A158" s="64"/>
      <c r="B158" s="38" t="s">
        <v>74</v>
      </c>
      <c r="C158" s="23" t="s">
        <v>19</v>
      </c>
      <c r="D158" s="24" t="s">
        <v>7</v>
      </c>
      <c r="E158" s="98">
        <f>E157</f>
        <v>12</v>
      </c>
      <c r="F158" s="22"/>
      <c r="G158" s="25"/>
      <c r="H158" s="65"/>
    </row>
    <row r="159" spans="1:8">
      <c r="A159" s="64"/>
      <c r="B159" s="38" t="s">
        <v>75</v>
      </c>
      <c r="C159" s="23" t="s">
        <v>16</v>
      </c>
      <c r="D159" s="24" t="s">
        <v>7</v>
      </c>
      <c r="E159" s="98">
        <f>E152</f>
        <v>1927</v>
      </c>
      <c r="F159" s="25"/>
      <c r="G159" s="25"/>
      <c r="H159" s="65"/>
    </row>
    <row r="160" spans="1:8">
      <c r="A160" s="64"/>
      <c r="B160" s="38" t="s">
        <v>47</v>
      </c>
      <c r="C160" s="23" t="s">
        <v>48</v>
      </c>
      <c r="D160" s="24" t="s">
        <v>7</v>
      </c>
      <c r="E160" s="98">
        <f>4*3*5.6*0.5</f>
        <v>33.599999999999994</v>
      </c>
      <c r="F160" s="22"/>
      <c r="G160" s="25"/>
      <c r="H160" s="65"/>
    </row>
    <row r="161" spans="1:8" ht="26.25">
      <c r="A161" s="64"/>
      <c r="B161" s="38" t="s">
        <v>29</v>
      </c>
      <c r="C161" s="23" t="s">
        <v>30</v>
      </c>
      <c r="D161" s="24" t="s">
        <v>17</v>
      </c>
      <c r="E161" s="102">
        <f>322*3</f>
        <v>966</v>
      </c>
      <c r="F161" s="105"/>
      <c r="H161" s="65"/>
    </row>
    <row r="162" spans="1:8">
      <c r="A162" s="64"/>
      <c r="B162" s="38"/>
      <c r="C162" s="23"/>
      <c r="D162" s="24"/>
      <c r="E162" s="98"/>
      <c r="F162" s="143" t="s">
        <v>10</v>
      </c>
      <c r="G162" s="144"/>
      <c r="H162" s="66">
        <f>SUM(G152:G161)</f>
        <v>0</v>
      </c>
    </row>
    <row r="163" spans="1:8">
      <c r="A163" s="64"/>
      <c r="B163" s="38"/>
      <c r="C163" s="23"/>
      <c r="D163" s="24"/>
      <c r="E163" s="98"/>
      <c r="F163" s="22"/>
      <c r="G163" s="25"/>
      <c r="H163" s="65"/>
    </row>
    <row r="164" spans="1:8" ht="15.75">
      <c r="A164" s="64">
        <v>11</v>
      </c>
      <c r="B164" s="145" t="s">
        <v>36</v>
      </c>
      <c r="C164" s="146"/>
      <c r="D164" s="146"/>
      <c r="E164" s="146"/>
      <c r="F164" s="146"/>
      <c r="G164" s="146"/>
      <c r="H164" s="147"/>
    </row>
    <row r="165" spans="1:8">
      <c r="A165" s="64"/>
      <c r="B165" s="38" t="s">
        <v>14</v>
      </c>
      <c r="C165" s="23" t="s">
        <v>15</v>
      </c>
      <c r="D165" s="24" t="s">
        <v>7</v>
      </c>
      <c r="E165" s="98">
        <f>1837+2816</f>
        <v>4653</v>
      </c>
      <c r="F165" s="22"/>
      <c r="G165" s="25"/>
      <c r="H165" s="65"/>
    </row>
    <row r="166" spans="1:8" ht="26.25">
      <c r="A166" s="64"/>
      <c r="B166" s="87" t="s">
        <v>61</v>
      </c>
      <c r="C166" s="34" t="s">
        <v>62</v>
      </c>
      <c r="D166" s="24" t="s">
        <v>8</v>
      </c>
      <c r="E166" s="98">
        <f>21*0.6</f>
        <v>12.6</v>
      </c>
      <c r="F166" s="22"/>
      <c r="G166" s="25"/>
      <c r="H166" s="65"/>
    </row>
    <row r="167" spans="1:8">
      <c r="A167" s="64"/>
      <c r="B167" s="94" t="s">
        <v>68</v>
      </c>
      <c r="C167" s="92" t="s">
        <v>69</v>
      </c>
      <c r="D167" s="24" t="s">
        <v>8</v>
      </c>
      <c r="E167" s="98">
        <f>E165*0.04+E166</f>
        <v>198.72</v>
      </c>
      <c r="F167" s="22"/>
      <c r="G167" s="25"/>
      <c r="H167" s="65"/>
    </row>
    <row r="168" spans="1:8">
      <c r="A168" s="64"/>
      <c r="B168" s="38" t="s">
        <v>63</v>
      </c>
      <c r="C168" s="23" t="s">
        <v>64</v>
      </c>
      <c r="D168" s="24" t="s">
        <v>7</v>
      </c>
      <c r="E168" s="98">
        <v>21</v>
      </c>
      <c r="F168" s="22"/>
      <c r="G168" s="25"/>
      <c r="H168" s="65"/>
    </row>
    <row r="169" spans="1:8" ht="26.25">
      <c r="A169" s="64"/>
      <c r="B169" s="38">
        <v>3.2109999999999999</v>
      </c>
      <c r="C169" s="23" t="s">
        <v>65</v>
      </c>
      <c r="D169" s="24" t="s">
        <v>7</v>
      </c>
      <c r="E169" s="98">
        <f>E168</f>
        <v>21</v>
      </c>
      <c r="F169" s="22"/>
      <c r="G169" s="25"/>
      <c r="H169" s="65"/>
    </row>
    <row r="170" spans="1:8">
      <c r="A170" s="64"/>
      <c r="B170" s="38" t="s">
        <v>38</v>
      </c>
      <c r="C170" s="23" t="s">
        <v>39</v>
      </c>
      <c r="D170" s="24" t="s">
        <v>7</v>
      </c>
      <c r="E170" s="98">
        <v>21</v>
      </c>
      <c r="F170" s="22"/>
      <c r="G170" s="25"/>
      <c r="H170" s="65"/>
    </row>
    <row r="171" spans="1:8">
      <c r="A171" s="64"/>
      <c r="B171" s="38" t="s">
        <v>74</v>
      </c>
      <c r="C171" s="23" t="s">
        <v>19</v>
      </c>
      <c r="D171" s="24" t="s">
        <v>7</v>
      </c>
      <c r="E171" s="98">
        <f>E170</f>
        <v>21</v>
      </c>
      <c r="F171" s="22"/>
      <c r="G171" s="25"/>
      <c r="H171" s="65"/>
    </row>
    <row r="172" spans="1:8">
      <c r="A172" s="64"/>
      <c r="B172" s="38" t="s">
        <v>75</v>
      </c>
      <c r="C172" s="23" t="s">
        <v>16</v>
      </c>
      <c r="D172" s="24" t="s">
        <v>7</v>
      </c>
      <c r="E172" s="98">
        <f>E165</f>
        <v>4653</v>
      </c>
      <c r="F172" s="25"/>
      <c r="G172" s="25"/>
      <c r="H172" s="65"/>
    </row>
    <row r="173" spans="1:8">
      <c r="A173" s="64"/>
      <c r="B173" s="38" t="s">
        <v>47</v>
      </c>
      <c r="C173" s="23" t="s">
        <v>48</v>
      </c>
      <c r="D173" s="24" t="s">
        <v>7</v>
      </c>
      <c r="E173" s="98">
        <f>6*3*7.8*0.5</f>
        <v>70.2</v>
      </c>
      <c r="F173" s="22"/>
      <c r="G173" s="25"/>
      <c r="H173" s="65"/>
    </row>
    <row r="174" spans="1:8" ht="26.25">
      <c r="A174" s="64"/>
      <c r="B174" s="38" t="s">
        <v>29</v>
      </c>
      <c r="C174" s="23" t="s">
        <v>30</v>
      </c>
      <c r="D174" s="24" t="s">
        <v>17</v>
      </c>
      <c r="E174" s="102">
        <f>620*3</f>
        <v>1860</v>
      </c>
      <c r="F174" s="105"/>
      <c r="H174" s="65"/>
    </row>
    <row r="175" spans="1:8">
      <c r="A175" s="64"/>
      <c r="B175" s="38"/>
      <c r="C175" s="23"/>
      <c r="D175" s="24"/>
      <c r="E175" s="98"/>
      <c r="F175" s="135" t="s">
        <v>10</v>
      </c>
      <c r="G175" s="135"/>
      <c r="H175" s="66">
        <f>SUM(G165:G174)</f>
        <v>0</v>
      </c>
    </row>
    <row r="176" spans="1:8" s="46" customFormat="1">
      <c r="A176" s="64"/>
      <c r="B176" s="45"/>
      <c r="C176" s="34"/>
      <c r="D176" s="24"/>
      <c r="E176" s="98"/>
      <c r="F176" s="22"/>
      <c r="G176" s="25"/>
      <c r="H176" s="65"/>
    </row>
    <row r="177" spans="1:8" ht="15.75">
      <c r="A177" s="64">
        <v>12</v>
      </c>
      <c r="B177" s="139" t="s">
        <v>26</v>
      </c>
      <c r="C177" s="140"/>
      <c r="D177" s="140"/>
      <c r="E177" s="140"/>
      <c r="F177" s="140"/>
      <c r="G177" s="140"/>
      <c r="H177" s="141"/>
    </row>
    <row r="178" spans="1:8">
      <c r="A178" s="64"/>
      <c r="B178" s="38" t="s">
        <v>14</v>
      </c>
      <c r="C178" s="23" t="s">
        <v>15</v>
      </c>
      <c r="D178" s="24" t="s">
        <v>7</v>
      </c>
      <c r="E178" s="98">
        <f>6915*0.97</f>
        <v>6707.55</v>
      </c>
      <c r="F178" s="22"/>
      <c r="G178" s="25"/>
      <c r="H178" s="65"/>
    </row>
    <row r="179" spans="1:8" ht="26.25">
      <c r="A179" s="64"/>
      <c r="B179" s="87" t="s">
        <v>61</v>
      </c>
      <c r="C179" s="34" t="s">
        <v>62</v>
      </c>
      <c r="D179" s="24" t="s">
        <v>8</v>
      </c>
      <c r="E179" s="98">
        <f>41*0.6</f>
        <v>24.599999999999998</v>
      </c>
      <c r="F179" s="22"/>
      <c r="G179" s="25"/>
      <c r="H179" s="65"/>
    </row>
    <row r="180" spans="1:8">
      <c r="A180" s="64"/>
      <c r="B180" s="94" t="s">
        <v>68</v>
      </c>
      <c r="C180" s="92" t="s">
        <v>69</v>
      </c>
      <c r="D180" s="24" t="s">
        <v>8</v>
      </c>
      <c r="E180" s="98">
        <f>E178*0.04+E179</f>
        <v>292.90200000000004</v>
      </c>
      <c r="F180" s="22"/>
      <c r="G180" s="25"/>
      <c r="H180" s="65"/>
    </row>
    <row r="181" spans="1:8">
      <c r="A181" s="64"/>
      <c r="B181" s="38" t="s">
        <v>63</v>
      </c>
      <c r="C181" s="23" t="s">
        <v>64</v>
      </c>
      <c r="D181" s="24" t="s">
        <v>7</v>
      </c>
      <c r="E181" s="98">
        <v>21</v>
      </c>
      <c r="F181" s="22"/>
      <c r="G181" s="25"/>
      <c r="H181" s="65"/>
    </row>
    <row r="182" spans="1:8" ht="26.25">
      <c r="A182" s="64"/>
      <c r="B182" s="38">
        <v>3.2109999999999999</v>
      </c>
      <c r="C182" s="23" t="s">
        <v>65</v>
      </c>
      <c r="D182" s="24" t="s">
        <v>7</v>
      </c>
      <c r="E182" s="98">
        <f>E181</f>
        <v>21</v>
      </c>
      <c r="F182" s="22"/>
      <c r="G182" s="25"/>
      <c r="H182" s="65"/>
    </row>
    <row r="183" spans="1:8">
      <c r="A183" s="64"/>
      <c r="B183" s="38" t="s">
        <v>38</v>
      </c>
      <c r="C183" s="23" t="s">
        <v>39</v>
      </c>
      <c r="D183" s="24" t="s">
        <v>7</v>
      </c>
      <c r="E183" s="98">
        <v>21</v>
      </c>
      <c r="F183" s="22"/>
      <c r="G183" s="25"/>
      <c r="H183" s="65"/>
    </row>
    <row r="184" spans="1:8">
      <c r="A184" s="64"/>
      <c r="B184" s="38" t="s">
        <v>74</v>
      </c>
      <c r="C184" s="23" t="s">
        <v>19</v>
      </c>
      <c r="D184" s="24" t="s">
        <v>7</v>
      </c>
      <c r="E184" s="98">
        <f>E183+200</f>
        <v>221</v>
      </c>
      <c r="F184" s="22"/>
      <c r="G184" s="25"/>
      <c r="H184" s="65"/>
    </row>
    <row r="185" spans="1:8">
      <c r="A185" s="64"/>
      <c r="B185" s="38" t="s">
        <v>75</v>
      </c>
      <c r="C185" s="23" t="s">
        <v>16</v>
      </c>
      <c r="D185" s="24" t="s">
        <v>7</v>
      </c>
      <c r="E185" s="98">
        <f>E178</f>
        <v>6707.55</v>
      </c>
      <c r="F185" s="25"/>
      <c r="G185" s="25"/>
      <c r="H185" s="65"/>
    </row>
    <row r="186" spans="1:8">
      <c r="A186" s="64"/>
      <c r="B186" s="38" t="s">
        <v>47</v>
      </c>
      <c r="C186" s="23" t="s">
        <v>48</v>
      </c>
      <c r="D186" s="24" t="s">
        <v>7</v>
      </c>
      <c r="E186" s="98">
        <f>9*3*8.9*0.5</f>
        <v>120.15</v>
      </c>
      <c r="F186" s="22"/>
      <c r="G186" s="25"/>
      <c r="H186" s="65"/>
    </row>
    <row r="187" spans="1:8" ht="26.25">
      <c r="A187" s="64"/>
      <c r="B187" s="38" t="s">
        <v>29</v>
      </c>
      <c r="C187" s="23" t="s">
        <v>30</v>
      </c>
      <c r="D187" s="24" t="s">
        <v>17</v>
      </c>
      <c r="E187" s="102">
        <f>820*3</f>
        <v>2460</v>
      </c>
      <c r="F187" s="105"/>
      <c r="H187" s="65"/>
    </row>
    <row r="188" spans="1:8" s="46" customFormat="1">
      <c r="A188" s="64"/>
      <c r="B188" s="45"/>
      <c r="C188" s="34"/>
      <c r="D188" s="24"/>
      <c r="E188" s="98"/>
      <c r="F188" s="135" t="s">
        <v>10</v>
      </c>
      <c r="G188" s="135"/>
      <c r="H188" s="66">
        <f>SUM(G178:G187)</f>
        <v>0</v>
      </c>
    </row>
    <row r="189" spans="1:8" ht="15.75">
      <c r="A189" s="64">
        <v>13</v>
      </c>
      <c r="B189" s="139" t="s">
        <v>27</v>
      </c>
      <c r="C189" s="140"/>
      <c r="D189" s="140"/>
      <c r="E189" s="140"/>
      <c r="F189" s="140"/>
      <c r="G189" s="140"/>
      <c r="H189" s="141"/>
    </row>
    <row r="190" spans="1:8">
      <c r="A190" s="64"/>
      <c r="B190" s="38" t="s">
        <v>14</v>
      </c>
      <c r="C190" s="23" t="s">
        <v>15</v>
      </c>
      <c r="D190" s="24" t="s">
        <v>7</v>
      </c>
      <c r="E190" s="98">
        <f>3146+3210</f>
        <v>6356</v>
      </c>
      <c r="F190" s="22"/>
      <c r="G190" s="25"/>
      <c r="H190" s="65"/>
    </row>
    <row r="191" spans="1:8">
      <c r="A191" s="64"/>
      <c r="B191" s="94" t="s">
        <v>68</v>
      </c>
      <c r="C191" s="92" t="s">
        <v>69</v>
      </c>
      <c r="D191" s="24" t="s">
        <v>8</v>
      </c>
      <c r="E191" s="98">
        <f>E190*0.04</f>
        <v>254.24</v>
      </c>
      <c r="F191" s="22"/>
      <c r="G191" s="25"/>
      <c r="H191" s="65"/>
    </row>
    <row r="192" spans="1:8">
      <c r="A192" s="64"/>
      <c r="B192" s="38" t="s">
        <v>18</v>
      </c>
      <c r="C192" s="23" t="s">
        <v>19</v>
      </c>
      <c r="D192" s="24" t="s">
        <v>7</v>
      </c>
      <c r="E192" s="98">
        <v>40</v>
      </c>
      <c r="F192" s="22"/>
      <c r="G192" s="25"/>
      <c r="H192" s="65"/>
    </row>
    <row r="193" spans="1:8">
      <c r="A193" s="64"/>
      <c r="B193" s="38" t="s">
        <v>75</v>
      </c>
      <c r="C193" s="23" t="s">
        <v>16</v>
      </c>
      <c r="D193" s="24" t="s">
        <v>7</v>
      </c>
      <c r="E193" s="98">
        <f>E190</f>
        <v>6356</v>
      </c>
      <c r="F193" s="25"/>
      <c r="G193" s="25"/>
      <c r="H193" s="65"/>
    </row>
    <row r="194" spans="1:8">
      <c r="A194" s="64"/>
      <c r="B194" s="38" t="s">
        <v>47</v>
      </c>
      <c r="C194" s="23" t="s">
        <v>48</v>
      </c>
      <c r="D194" s="24" t="s">
        <v>7</v>
      </c>
      <c r="E194" s="98">
        <f>12*3*9.4*0.5</f>
        <v>169.20000000000002</v>
      </c>
      <c r="F194" s="22"/>
      <c r="G194" s="25"/>
      <c r="H194" s="65"/>
    </row>
    <row r="195" spans="1:8" ht="26.25">
      <c r="A195" s="64"/>
      <c r="B195" s="38" t="s">
        <v>29</v>
      </c>
      <c r="C195" s="23" t="s">
        <v>30</v>
      </c>
      <c r="D195" s="24" t="s">
        <v>17</v>
      </c>
      <c r="E195" s="102">
        <f>349*2*3</f>
        <v>2094</v>
      </c>
      <c r="F195" s="105"/>
      <c r="H195" s="65"/>
    </row>
    <row r="196" spans="1:8">
      <c r="A196" s="64"/>
      <c r="B196" s="38"/>
      <c r="C196" s="23"/>
      <c r="D196" s="24"/>
      <c r="E196" s="98"/>
      <c r="F196" s="135" t="s">
        <v>10</v>
      </c>
      <c r="G196" s="135"/>
      <c r="H196" s="66">
        <f>SUM(G190:G195)</f>
        <v>0</v>
      </c>
    </row>
    <row r="197" spans="1:8" s="46" customFormat="1">
      <c r="A197" s="64"/>
      <c r="B197" s="45"/>
      <c r="C197" s="34"/>
      <c r="D197" s="24"/>
      <c r="E197" s="98"/>
      <c r="F197" s="22"/>
      <c r="G197" s="25"/>
      <c r="H197" s="65"/>
    </row>
    <row r="198" spans="1:8" ht="15.75">
      <c r="A198" s="64">
        <v>14</v>
      </c>
      <c r="B198" s="139" t="s">
        <v>37</v>
      </c>
      <c r="C198" s="140"/>
      <c r="D198" s="140"/>
      <c r="E198" s="140"/>
      <c r="F198" s="140"/>
      <c r="G198" s="140"/>
      <c r="H198" s="141"/>
    </row>
    <row r="199" spans="1:8">
      <c r="A199" s="64"/>
      <c r="B199" s="38" t="s">
        <v>14</v>
      </c>
      <c r="C199" s="23" t="s">
        <v>15</v>
      </c>
      <c r="D199" s="24" t="s">
        <v>7</v>
      </c>
      <c r="E199" s="98">
        <f>4139+1248</f>
        <v>5387</v>
      </c>
      <c r="F199" s="22"/>
      <c r="G199" s="25"/>
      <c r="H199" s="65"/>
    </row>
    <row r="200" spans="1:8" ht="26.25">
      <c r="A200" s="64"/>
      <c r="B200" s="87" t="s">
        <v>61</v>
      </c>
      <c r="C200" s="34" t="s">
        <v>62</v>
      </c>
      <c r="D200" s="24" t="s">
        <v>8</v>
      </c>
      <c r="E200" s="98">
        <f>36*0.6</f>
        <v>21.599999999999998</v>
      </c>
      <c r="F200" s="22"/>
      <c r="G200" s="25"/>
      <c r="H200" s="65"/>
    </row>
    <row r="201" spans="1:8">
      <c r="A201" s="64"/>
      <c r="B201" s="94" t="s">
        <v>68</v>
      </c>
      <c r="C201" s="92" t="s">
        <v>69</v>
      </c>
      <c r="D201" s="24" t="s">
        <v>8</v>
      </c>
      <c r="E201" s="98">
        <f>E199*0.04+E200</f>
        <v>237.08</v>
      </c>
      <c r="F201" s="22"/>
      <c r="G201" s="25"/>
      <c r="H201" s="65"/>
    </row>
    <row r="202" spans="1:8">
      <c r="A202" s="64"/>
      <c r="B202" s="38" t="s">
        <v>63</v>
      </c>
      <c r="C202" s="23" t="s">
        <v>64</v>
      </c>
      <c r="D202" s="24" t="s">
        <v>7</v>
      </c>
      <c r="E202" s="98">
        <v>36</v>
      </c>
      <c r="F202" s="22"/>
      <c r="G202" s="25"/>
      <c r="H202" s="65"/>
    </row>
    <row r="203" spans="1:8" ht="26.25">
      <c r="A203" s="64"/>
      <c r="B203" s="38">
        <v>3.2109999999999999</v>
      </c>
      <c r="C203" s="23" t="s">
        <v>65</v>
      </c>
      <c r="D203" s="24" t="s">
        <v>7</v>
      </c>
      <c r="E203" s="98">
        <f>E202</f>
        <v>36</v>
      </c>
      <c r="F203" s="22"/>
      <c r="G203" s="25"/>
      <c r="H203" s="65"/>
    </row>
    <row r="204" spans="1:8">
      <c r="A204" s="64"/>
      <c r="B204" s="38" t="s">
        <v>38</v>
      </c>
      <c r="C204" s="23" t="s">
        <v>39</v>
      </c>
      <c r="D204" s="24" t="s">
        <v>7</v>
      </c>
      <c r="E204" s="98">
        <v>36</v>
      </c>
      <c r="F204" s="22"/>
      <c r="G204" s="25"/>
      <c r="H204" s="65"/>
    </row>
    <row r="205" spans="1:8">
      <c r="A205" s="64"/>
      <c r="B205" s="38" t="s">
        <v>74</v>
      </c>
      <c r="C205" s="23" t="s">
        <v>19</v>
      </c>
      <c r="D205" s="24" t="s">
        <v>7</v>
      </c>
      <c r="E205" s="98">
        <f>E204</f>
        <v>36</v>
      </c>
      <c r="F205" s="22"/>
      <c r="G205" s="25"/>
      <c r="H205" s="65"/>
    </row>
    <row r="206" spans="1:8">
      <c r="A206" s="64"/>
      <c r="B206" s="38" t="s">
        <v>49</v>
      </c>
      <c r="C206" s="23" t="s">
        <v>16</v>
      </c>
      <c r="D206" s="24" t="s">
        <v>7</v>
      </c>
      <c r="E206" s="98">
        <f>E199</f>
        <v>5387</v>
      </c>
      <c r="F206" s="25"/>
      <c r="G206" s="25"/>
      <c r="H206" s="65"/>
    </row>
    <row r="207" spans="1:8">
      <c r="A207" s="64"/>
      <c r="B207" s="38" t="s">
        <v>47</v>
      </c>
      <c r="C207" s="23" t="s">
        <v>48</v>
      </c>
      <c r="D207" s="24" t="s">
        <v>7</v>
      </c>
      <c r="E207" s="98">
        <v>60</v>
      </c>
      <c r="F207" s="22"/>
      <c r="G207" s="25"/>
      <c r="H207" s="65"/>
    </row>
    <row r="208" spans="1:8" ht="26.25">
      <c r="A208" s="64"/>
      <c r="B208" s="38" t="s">
        <v>29</v>
      </c>
      <c r="C208" s="23" t="s">
        <v>30</v>
      </c>
      <c r="D208" s="24" t="s">
        <v>17</v>
      </c>
      <c r="E208" s="102">
        <v>820</v>
      </c>
      <c r="F208" s="105"/>
      <c r="H208" s="65"/>
    </row>
    <row r="209" spans="1:8">
      <c r="A209" s="64"/>
      <c r="B209" s="38"/>
      <c r="C209" s="23"/>
      <c r="D209" s="24"/>
      <c r="E209" s="98"/>
      <c r="F209" s="143" t="s">
        <v>10</v>
      </c>
      <c r="G209" s="144"/>
      <c r="H209" s="66">
        <f>SUM(G199:G208)</f>
        <v>0</v>
      </c>
    </row>
    <row r="210" spans="1:8">
      <c r="A210" s="64"/>
      <c r="B210" s="38"/>
      <c r="C210" s="23"/>
      <c r="D210" s="24"/>
      <c r="E210" s="98"/>
      <c r="F210" s="22"/>
      <c r="G210" s="25"/>
      <c r="H210" s="65"/>
    </row>
    <row r="211" spans="1:8" ht="15.75">
      <c r="A211" s="64">
        <v>15</v>
      </c>
      <c r="B211" s="139" t="s">
        <v>28</v>
      </c>
      <c r="C211" s="140"/>
      <c r="D211" s="140"/>
      <c r="E211" s="140"/>
      <c r="F211" s="140"/>
      <c r="G211" s="140"/>
      <c r="H211" s="141"/>
    </row>
    <row r="212" spans="1:8">
      <c r="A212" s="64"/>
      <c r="B212" s="38" t="s">
        <v>14</v>
      </c>
      <c r="C212" s="23" t="s">
        <v>15</v>
      </c>
      <c r="D212" s="24" t="s">
        <v>7</v>
      </c>
      <c r="E212" s="98">
        <f>8772*0.98</f>
        <v>8596.56</v>
      </c>
      <c r="F212" s="22"/>
      <c r="G212" s="25"/>
      <c r="H212" s="65"/>
    </row>
    <row r="213" spans="1:8" ht="26.25">
      <c r="A213" s="64"/>
      <c r="B213" s="87" t="s">
        <v>61</v>
      </c>
      <c r="C213" s="34" t="s">
        <v>62</v>
      </c>
      <c r="D213" s="24" t="s">
        <v>8</v>
      </c>
      <c r="E213" s="98">
        <f>306*0.6</f>
        <v>183.6</v>
      </c>
      <c r="F213" s="22"/>
      <c r="G213" s="25"/>
      <c r="H213" s="65"/>
    </row>
    <row r="214" spans="1:8">
      <c r="A214" s="64"/>
      <c r="B214" s="94" t="s">
        <v>68</v>
      </c>
      <c r="C214" s="92" t="s">
        <v>69</v>
      </c>
      <c r="D214" s="24" t="s">
        <v>8</v>
      </c>
      <c r="E214" s="98">
        <f>E212*0.04+E213</f>
        <v>527.4624</v>
      </c>
      <c r="F214" s="22"/>
      <c r="G214" s="25"/>
      <c r="H214" s="65"/>
    </row>
    <row r="215" spans="1:8">
      <c r="A215" s="64"/>
      <c r="B215" s="38" t="s">
        <v>63</v>
      </c>
      <c r="C215" s="23" t="s">
        <v>64</v>
      </c>
      <c r="D215" s="24" t="s">
        <v>7</v>
      </c>
      <c r="E215" s="98">
        <v>306</v>
      </c>
      <c r="F215" s="22"/>
      <c r="G215" s="25"/>
      <c r="H215" s="65"/>
    </row>
    <row r="216" spans="1:8" ht="26.25">
      <c r="A216" s="64"/>
      <c r="B216" s="38">
        <v>3.2109999999999999</v>
      </c>
      <c r="C216" s="23" t="s">
        <v>65</v>
      </c>
      <c r="D216" s="24" t="s">
        <v>7</v>
      </c>
      <c r="E216" s="98">
        <f>E215</f>
        <v>306</v>
      </c>
      <c r="F216" s="22"/>
      <c r="G216" s="25"/>
      <c r="H216" s="65"/>
    </row>
    <row r="217" spans="1:8">
      <c r="A217" s="64"/>
      <c r="B217" s="38" t="s">
        <v>38</v>
      </c>
      <c r="C217" s="23" t="s">
        <v>39</v>
      </c>
      <c r="D217" s="24" t="s">
        <v>7</v>
      </c>
      <c r="E217" s="98">
        <v>306</v>
      </c>
      <c r="F217" s="22"/>
      <c r="G217" s="25"/>
      <c r="H217" s="65"/>
    </row>
    <row r="218" spans="1:8">
      <c r="A218" s="64"/>
      <c r="B218" s="38" t="s">
        <v>74</v>
      </c>
      <c r="C218" s="23" t="s">
        <v>19</v>
      </c>
      <c r="D218" s="24" t="s">
        <v>7</v>
      </c>
      <c r="E218" s="98">
        <f>E217+150</f>
        <v>456</v>
      </c>
      <c r="F218" s="22"/>
      <c r="G218" s="25"/>
      <c r="H218" s="65"/>
    </row>
    <row r="219" spans="1:8">
      <c r="A219" s="64"/>
      <c r="B219" s="38" t="s">
        <v>49</v>
      </c>
      <c r="C219" s="23" t="s">
        <v>16</v>
      </c>
      <c r="D219" s="24" t="s">
        <v>7</v>
      </c>
      <c r="E219" s="98">
        <f>E212</f>
        <v>8596.56</v>
      </c>
      <c r="F219" s="25"/>
      <c r="G219" s="25"/>
      <c r="H219" s="65"/>
    </row>
    <row r="220" spans="1:8">
      <c r="A220" s="64"/>
      <c r="B220" s="38" t="s">
        <v>47</v>
      </c>
      <c r="C220" s="23" t="s">
        <v>48</v>
      </c>
      <c r="D220" s="24" t="s">
        <v>7</v>
      </c>
      <c r="E220" s="98">
        <f>9*3*8.9*0.5</f>
        <v>120.15</v>
      </c>
      <c r="F220" s="22"/>
      <c r="G220" s="25"/>
      <c r="H220" s="65"/>
    </row>
    <row r="221" spans="1:8" ht="26.25">
      <c r="A221" s="64"/>
      <c r="B221" s="38" t="s">
        <v>29</v>
      </c>
      <c r="C221" s="23" t="s">
        <v>30</v>
      </c>
      <c r="D221" s="24" t="s">
        <v>17</v>
      </c>
      <c r="E221" s="102">
        <f>1278*3</f>
        <v>3834</v>
      </c>
      <c r="F221" s="105"/>
      <c r="H221" s="65"/>
    </row>
    <row r="222" spans="1:8">
      <c r="A222" s="64"/>
      <c r="B222" s="38"/>
      <c r="C222" s="23"/>
      <c r="D222" s="24"/>
      <c r="E222" s="98"/>
      <c r="F222" s="135" t="s">
        <v>10</v>
      </c>
      <c r="G222" s="135"/>
      <c r="H222" s="66">
        <f>SUM(G212:G221)</f>
        <v>0</v>
      </c>
    </row>
    <row r="223" spans="1:8">
      <c r="A223" s="64"/>
      <c r="B223" s="38"/>
      <c r="C223" s="23"/>
      <c r="D223" s="24"/>
      <c r="E223" s="98"/>
      <c r="F223" s="55"/>
      <c r="G223" s="55"/>
      <c r="H223" s="66"/>
    </row>
    <row r="224" spans="1:8" ht="15.75">
      <c r="A224" s="64">
        <v>16</v>
      </c>
      <c r="B224" s="139" t="s">
        <v>52</v>
      </c>
      <c r="C224" s="140"/>
      <c r="D224" s="140"/>
      <c r="E224" s="140"/>
      <c r="F224" s="140"/>
      <c r="G224" s="140"/>
      <c r="H224" s="141"/>
    </row>
    <row r="225" spans="1:8">
      <c r="A225" s="64"/>
      <c r="B225" s="38" t="s">
        <v>74</v>
      </c>
      <c r="C225" s="81" t="s">
        <v>83</v>
      </c>
      <c r="D225" s="24"/>
      <c r="E225" s="98">
        <v>1320</v>
      </c>
      <c r="F225" s="25"/>
      <c r="G225" s="25"/>
      <c r="H225" s="66"/>
    </row>
    <row r="226" spans="1:8" ht="24.75">
      <c r="A226" s="64"/>
      <c r="B226" s="38" t="s">
        <v>75</v>
      </c>
      <c r="C226" s="82" t="s">
        <v>53</v>
      </c>
      <c r="D226" s="24"/>
      <c r="E226" s="98">
        <v>2960</v>
      </c>
      <c r="F226" s="25"/>
      <c r="G226" s="25"/>
      <c r="H226" s="66"/>
    </row>
    <row r="227" spans="1:8">
      <c r="A227" s="64"/>
      <c r="B227" s="38"/>
      <c r="C227" s="23"/>
      <c r="D227" s="24"/>
      <c r="E227" s="98"/>
      <c r="F227" s="135" t="s">
        <v>10</v>
      </c>
      <c r="G227" s="135"/>
      <c r="H227" s="66">
        <f>SUM(G225:G226)</f>
        <v>0</v>
      </c>
    </row>
    <row r="228" spans="1:8">
      <c r="A228" s="64"/>
      <c r="B228" s="38"/>
      <c r="C228" s="23"/>
      <c r="D228" s="24"/>
      <c r="E228" s="98"/>
      <c r="F228" s="78"/>
      <c r="G228" s="78"/>
      <c r="H228" s="66"/>
    </row>
    <row r="229" spans="1:8" ht="15.75">
      <c r="A229" s="64">
        <v>17</v>
      </c>
      <c r="B229" s="139" t="s">
        <v>54</v>
      </c>
      <c r="C229" s="140"/>
      <c r="D229" s="140"/>
      <c r="E229" s="140"/>
      <c r="F229" s="140"/>
      <c r="G229" s="140"/>
      <c r="H229" s="141"/>
    </row>
    <row r="230" spans="1:8">
      <c r="A230" s="64"/>
      <c r="B230" s="38" t="s">
        <v>14</v>
      </c>
      <c r="C230" s="23" t="s">
        <v>15</v>
      </c>
      <c r="D230" s="24" t="s">
        <v>7</v>
      </c>
      <c r="E230" s="98">
        <f>13653*0.95</f>
        <v>12970.349999999999</v>
      </c>
      <c r="F230" s="22"/>
      <c r="G230" s="25"/>
      <c r="H230" s="66"/>
    </row>
    <row r="231" spans="1:8">
      <c r="A231" s="64"/>
      <c r="B231" s="38" t="s">
        <v>74</v>
      </c>
      <c r="C231" s="81" t="s">
        <v>83</v>
      </c>
      <c r="D231" s="24" t="s">
        <v>7</v>
      </c>
      <c r="E231" s="98">
        <f>E230*0.12</f>
        <v>1556.4419999999998</v>
      </c>
      <c r="F231" s="25"/>
      <c r="G231" s="25"/>
      <c r="H231" s="66"/>
    </row>
    <row r="232" spans="1:8" ht="24.75">
      <c r="A232" s="64"/>
      <c r="B232" s="38" t="s">
        <v>75</v>
      </c>
      <c r="C232" s="82" t="s">
        <v>53</v>
      </c>
      <c r="D232" s="24" t="s">
        <v>7</v>
      </c>
      <c r="E232" s="98">
        <f>E230</f>
        <v>12970.349999999999</v>
      </c>
      <c r="F232" s="25"/>
      <c r="G232" s="25"/>
      <c r="H232" s="66"/>
    </row>
    <row r="233" spans="1:8">
      <c r="A233" s="64"/>
      <c r="B233" s="38"/>
      <c r="C233" s="23"/>
      <c r="D233" s="24"/>
      <c r="E233" s="98"/>
      <c r="F233" s="143" t="s">
        <v>10</v>
      </c>
      <c r="G233" s="144"/>
      <c r="H233" s="66">
        <f>SUM(G230:G232)</f>
        <v>0</v>
      </c>
    </row>
    <row r="235" spans="1:8" ht="15.75">
      <c r="A235" s="91">
        <v>18</v>
      </c>
      <c r="B235" s="133" t="s">
        <v>77</v>
      </c>
      <c r="C235" s="134"/>
      <c r="D235" s="134"/>
      <c r="E235" s="134"/>
      <c r="F235" s="134"/>
      <c r="G235" s="134"/>
      <c r="H235" s="134"/>
    </row>
    <row r="236" spans="1:8" ht="15.75">
      <c r="B236" s="119" t="s">
        <v>79</v>
      </c>
      <c r="C236" s="120" t="s">
        <v>80</v>
      </c>
      <c r="D236" s="121" t="s">
        <v>55</v>
      </c>
      <c r="E236" s="122">
        <v>42</v>
      </c>
      <c r="F236" s="122"/>
      <c r="G236" s="123"/>
      <c r="H236" s="109"/>
    </row>
    <row r="237" spans="1:8" ht="26.25">
      <c r="A237" s="91"/>
      <c r="B237" s="106" t="s">
        <v>61</v>
      </c>
      <c r="C237" s="34" t="s">
        <v>62</v>
      </c>
      <c r="D237" s="24" t="s">
        <v>8</v>
      </c>
      <c r="E237" s="98">
        <f>(21+80+320)*0.6</f>
        <v>252.6</v>
      </c>
      <c r="F237" s="22"/>
      <c r="G237" s="25"/>
      <c r="H237" s="65"/>
    </row>
    <row r="238" spans="1:8">
      <c r="A238" s="91"/>
      <c r="B238" s="107" t="s">
        <v>68</v>
      </c>
      <c r="C238" s="92" t="s">
        <v>69</v>
      </c>
      <c r="D238" s="24" t="s">
        <v>8</v>
      </c>
      <c r="E238" s="98">
        <f>E237</f>
        <v>252.6</v>
      </c>
      <c r="F238" s="22"/>
      <c r="G238" s="25"/>
      <c r="H238" s="65"/>
    </row>
    <row r="239" spans="1:8">
      <c r="A239" s="91"/>
      <c r="B239" s="108" t="s">
        <v>63</v>
      </c>
      <c r="C239" s="23" t="s">
        <v>64</v>
      </c>
      <c r="D239" s="24" t="s">
        <v>7</v>
      </c>
      <c r="E239" s="98">
        <f>21+80+320</f>
        <v>421</v>
      </c>
      <c r="F239" s="22"/>
      <c r="G239" s="25"/>
      <c r="H239" s="65"/>
    </row>
    <row r="240" spans="1:8" ht="26.25">
      <c r="A240" s="91"/>
      <c r="B240" s="108">
        <v>3.2109999999999999</v>
      </c>
      <c r="C240" s="23" t="s">
        <v>65</v>
      </c>
      <c r="D240" s="24" t="s">
        <v>7</v>
      </c>
      <c r="E240" s="98">
        <f>E239</f>
        <v>421</v>
      </c>
      <c r="F240" s="22"/>
      <c r="G240" s="25"/>
      <c r="H240" s="65"/>
    </row>
    <row r="241" spans="1:8">
      <c r="A241" s="91"/>
      <c r="B241" s="108" t="s">
        <v>38</v>
      </c>
      <c r="C241" s="23" t="s">
        <v>39</v>
      </c>
      <c r="D241" s="24" t="s">
        <v>7</v>
      </c>
      <c r="E241" s="98">
        <f>E240</f>
        <v>421</v>
      </c>
      <c r="F241" s="22"/>
      <c r="G241" s="25"/>
      <c r="H241" s="65"/>
    </row>
    <row r="242" spans="1:8">
      <c r="A242" s="91"/>
      <c r="B242" s="108" t="s">
        <v>74</v>
      </c>
      <c r="C242" s="23" t="s">
        <v>19</v>
      </c>
      <c r="D242" s="24" t="s">
        <v>7</v>
      </c>
      <c r="E242" s="98">
        <f>E241</f>
        <v>421</v>
      </c>
      <c r="F242" s="22"/>
      <c r="G242" s="25"/>
      <c r="H242" s="65"/>
    </row>
    <row r="243" spans="1:8">
      <c r="A243" s="91"/>
      <c r="B243" s="108" t="s">
        <v>49</v>
      </c>
      <c r="C243" s="23" t="s">
        <v>16</v>
      </c>
      <c r="D243" s="24" t="s">
        <v>7</v>
      </c>
      <c r="E243" s="98">
        <f>E242</f>
        <v>421</v>
      </c>
      <c r="F243" s="25"/>
      <c r="G243" s="25"/>
      <c r="H243" s="65"/>
    </row>
    <row r="244" spans="1:8">
      <c r="A244" s="91"/>
      <c r="B244" s="108"/>
      <c r="C244" s="23"/>
      <c r="D244" s="24"/>
      <c r="E244" s="98"/>
      <c r="F244" s="143" t="s">
        <v>10</v>
      </c>
      <c r="G244" s="144"/>
      <c r="H244" s="66">
        <f>SUM(G236:G243)</f>
        <v>0</v>
      </c>
    </row>
    <row r="245" spans="1:8">
      <c r="A245" s="62"/>
      <c r="B245" s="40"/>
      <c r="C245" s="26"/>
      <c r="D245" s="19"/>
      <c r="E245" s="99"/>
      <c r="F245" s="124"/>
      <c r="G245" s="124"/>
      <c r="H245" s="111"/>
    </row>
    <row r="246" spans="1:8" ht="15.75">
      <c r="A246" s="91">
        <v>19</v>
      </c>
      <c r="B246" s="133" t="s">
        <v>81</v>
      </c>
      <c r="C246" s="134"/>
      <c r="D246" s="134"/>
      <c r="E246" s="134"/>
      <c r="F246" s="134"/>
      <c r="G246" s="134"/>
      <c r="H246" s="134"/>
    </row>
    <row r="247" spans="1:8" ht="26.25">
      <c r="A247" s="91"/>
      <c r="B247" s="106" t="s">
        <v>61</v>
      </c>
      <c r="C247" s="34" t="s">
        <v>62</v>
      </c>
      <c r="D247" s="24" t="s">
        <v>8</v>
      </c>
      <c r="E247" s="98">
        <f>E250*0.15</f>
        <v>165</v>
      </c>
      <c r="F247" s="22"/>
      <c r="G247" s="25"/>
      <c r="H247" s="65"/>
    </row>
    <row r="248" spans="1:8">
      <c r="A248" s="91"/>
      <c r="B248" s="107" t="s">
        <v>68</v>
      </c>
      <c r="C248" s="92" t="s">
        <v>69</v>
      </c>
      <c r="D248" s="24" t="s">
        <v>8</v>
      </c>
      <c r="E248" s="98">
        <f>E247</f>
        <v>165</v>
      </c>
      <c r="F248" s="22"/>
      <c r="G248" s="25"/>
      <c r="H248" s="65"/>
    </row>
    <row r="249" spans="1:8" ht="26.25">
      <c r="A249" s="91"/>
      <c r="B249" s="108">
        <v>3.2109999999999999</v>
      </c>
      <c r="C249" s="23" t="s">
        <v>65</v>
      </c>
      <c r="D249" s="24" t="s">
        <v>7</v>
      </c>
      <c r="E249" s="98">
        <v>8</v>
      </c>
      <c r="F249" s="22"/>
      <c r="G249" s="25"/>
      <c r="H249" s="65"/>
    </row>
    <row r="250" spans="1:8">
      <c r="A250" s="91"/>
      <c r="B250" s="108" t="s">
        <v>38</v>
      </c>
      <c r="C250" s="23" t="s">
        <v>39</v>
      </c>
      <c r="D250" s="24" t="s">
        <v>7</v>
      </c>
      <c r="E250" s="98">
        <v>1100</v>
      </c>
      <c r="F250" s="22"/>
      <c r="G250" s="25"/>
      <c r="H250" s="65"/>
    </row>
    <row r="251" spans="1:8">
      <c r="A251" s="91"/>
      <c r="B251" s="108" t="s">
        <v>74</v>
      </c>
      <c r="C251" s="23" t="s">
        <v>19</v>
      </c>
      <c r="D251" s="24" t="s">
        <v>7</v>
      </c>
      <c r="E251" s="98">
        <v>1100</v>
      </c>
      <c r="F251" s="22"/>
      <c r="G251" s="25"/>
      <c r="H251" s="65"/>
    </row>
    <row r="252" spans="1:8">
      <c r="A252" s="91"/>
      <c r="B252" s="108" t="s">
        <v>49</v>
      </c>
      <c r="C252" s="23" t="s">
        <v>16</v>
      </c>
      <c r="D252" s="24" t="s">
        <v>7</v>
      </c>
      <c r="E252" s="98">
        <f>E251</f>
        <v>1100</v>
      </c>
      <c r="F252" s="25"/>
      <c r="G252" s="25"/>
      <c r="H252" s="65"/>
    </row>
    <row r="253" spans="1:8">
      <c r="A253" s="91"/>
      <c r="B253" s="108"/>
      <c r="C253" s="23"/>
      <c r="D253" s="24"/>
      <c r="E253" s="98"/>
      <c r="F253" s="143" t="s">
        <v>10</v>
      </c>
      <c r="G253" s="144"/>
      <c r="H253" s="66">
        <f>SUM(G247:G252)</f>
        <v>0</v>
      </c>
    </row>
    <row r="254" spans="1:8">
      <c r="A254" s="62"/>
      <c r="B254" s="40"/>
      <c r="C254" s="26"/>
      <c r="D254" s="19"/>
      <c r="E254" s="99"/>
      <c r="F254" s="124"/>
      <c r="G254" s="124"/>
      <c r="H254" s="111"/>
    </row>
    <row r="255" spans="1:8" ht="15.75">
      <c r="A255" s="64">
        <v>20</v>
      </c>
      <c r="B255" s="139" t="s">
        <v>60</v>
      </c>
      <c r="C255" s="140"/>
      <c r="D255" s="140"/>
      <c r="E255" s="140"/>
      <c r="F255" s="140"/>
      <c r="G255" s="140"/>
      <c r="H255" s="141"/>
    </row>
    <row r="256" spans="1:8" ht="15.75">
      <c r="A256" s="64"/>
      <c r="B256" s="112"/>
      <c r="C256" s="112"/>
      <c r="D256" s="112"/>
      <c r="E256" s="112"/>
      <c r="F256" s="112"/>
      <c r="G256" s="112"/>
      <c r="H256" s="109"/>
    </row>
    <row r="257" spans="1:8">
      <c r="A257" s="64"/>
      <c r="B257" s="38" t="s">
        <v>38</v>
      </c>
      <c r="C257" s="23" t="s">
        <v>56</v>
      </c>
      <c r="D257" s="24"/>
      <c r="E257" s="98">
        <v>1100</v>
      </c>
      <c r="F257" s="22"/>
      <c r="G257" s="25"/>
      <c r="H257" s="66"/>
    </row>
    <row r="258" spans="1:8">
      <c r="A258" s="64"/>
      <c r="B258" s="38" t="s">
        <v>74</v>
      </c>
      <c r="C258" s="23" t="s">
        <v>34</v>
      </c>
      <c r="D258" s="24" t="s">
        <v>7</v>
      </c>
      <c r="E258" s="98">
        <v>2655</v>
      </c>
      <c r="F258" s="25"/>
      <c r="G258" s="25"/>
      <c r="H258" s="66"/>
    </row>
    <row r="259" spans="1:8">
      <c r="A259" s="64"/>
      <c r="B259" s="38" t="s">
        <v>75</v>
      </c>
      <c r="C259" s="23" t="s">
        <v>16</v>
      </c>
      <c r="D259" s="24" t="s">
        <v>7</v>
      </c>
      <c r="E259" s="98">
        <v>2655</v>
      </c>
      <c r="F259" s="25"/>
      <c r="G259" s="25"/>
      <c r="H259" s="66"/>
    </row>
    <row r="260" spans="1:8">
      <c r="A260" s="64"/>
      <c r="B260" s="38"/>
      <c r="C260" s="23"/>
      <c r="D260" s="24"/>
      <c r="E260" s="98"/>
      <c r="F260" s="143" t="s">
        <v>10</v>
      </c>
      <c r="G260" s="144"/>
      <c r="H260" s="66">
        <f>SUM(G257:G259)</f>
        <v>0</v>
      </c>
    </row>
    <row r="261" spans="1:8">
      <c r="A261" s="64"/>
      <c r="B261" s="38"/>
      <c r="C261" s="23"/>
      <c r="D261" s="24"/>
      <c r="E261" s="98"/>
      <c r="F261" s="84"/>
      <c r="G261" s="84"/>
      <c r="H261" s="66"/>
    </row>
    <row r="263" spans="1:8">
      <c r="A263" s="64"/>
      <c r="B263" s="38"/>
      <c r="C263" s="23"/>
      <c r="D263" s="24"/>
      <c r="E263" s="98"/>
      <c r="F263" s="24"/>
      <c r="G263" s="24"/>
      <c r="H263" s="83"/>
    </row>
    <row r="264" spans="1:8">
      <c r="A264" s="74"/>
      <c r="B264" s="32"/>
      <c r="C264" s="3"/>
      <c r="D264" s="3"/>
      <c r="E264" s="103"/>
      <c r="F264" s="135" t="s">
        <v>10</v>
      </c>
      <c r="G264" s="135"/>
      <c r="H264" s="75">
        <f>SUM(H32:H263)</f>
        <v>0</v>
      </c>
    </row>
    <row r="265" spans="1:8" ht="15.75">
      <c r="A265" s="28"/>
      <c r="B265" s="42"/>
      <c r="C265" s="14"/>
      <c r="D265" s="15"/>
      <c r="E265" s="161" t="s">
        <v>11</v>
      </c>
      <c r="F265" s="162"/>
      <c r="G265" s="163"/>
      <c r="H265" s="76">
        <f>H264*0.2</f>
        <v>0</v>
      </c>
    </row>
    <row r="266" spans="1:8" ht="15.75">
      <c r="A266" s="28"/>
      <c r="B266" s="42"/>
      <c r="C266" s="14"/>
      <c r="D266" s="15"/>
      <c r="E266" s="167" t="s">
        <v>12</v>
      </c>
      <c r="F266" s="168"/>
      <c r="G266" s="169"/>
      <c r="H266" s="77">
        <f>SUM(H264:H265)</f>
        <v>0</v>
      </c>
    </row>
    <row r="267" spans="1:8" ht="16.5" thickBot="1">
      <c r="A267" s="29"/>
      <c r="B267" s="43"/>
      <c r="C267" s="16"/>
      <c r="D267" s="17"/>
      <c r="E267" s="164"/>
      <c r="F267" s="165"/>
      <c r="G267" s="166"/>
      <c r="H267" s="18"/>
    </row>
    <row r="268" spans="1:8">
      <c r="A268" s="7"/>
      <c r="B268" s="44"/>
      <c r="C268" s="8"/>
      <c r="D268" s="8"/>
      <c r="E268" s="104"/>
      <c r="F268" s="9"/>
      <c r="G268" s="13"/>
      <c r="H268" s="9"/>
    </row>
    <row r="269" spans="1:8">
      <c r="A269" s="7"/>
      <c r="B269" s="44"/>
      <c r="C269" s="8"/>
      <c r="D269" s="8"/>
      <c r="E269" s="104"/>
      <c r="F269" s="9"/>
      <c r="G269" s="13"/>
      <c r="H269" s="9"/>
    </row>
    <row r="270" spans="1:8">
      <c r="A270" s="7"/>
      <c r="B270" s="44" t="s">
        <v>58</v>
      </c>
      <c r="C270" s="44" t="s">
        <v>76</v>
      </c>
      <c r="D270" s="8"/>
      <c r="E270" s="104"/>
      <c r="F270" s="9"/>
      <c r="G270" s="13"/>
      <c r="H270" s="9"/>
    </row>
    <row r="271" spans="1:8">
      <c r="A271" s="7"/>
      <c r="C271" s="44" t="s">
        <v>59</v>
      </c>
      <c r="D271" s="8"/>
      <c r="E271" s="104"/>
      <c r="F271" s="9"/>
      <c r="G271" s="13"/>
      <c r="H271" s="9"/>
    </row>
    <row r="272" spans="1:8">
      <c r="A272" s="7"/>
      <c r="C272" s="44" t="s">
        <v>73</v>
      </c>
      <c r="D272" s="8"/>
      <c r="E272" s="104"/>
      <c r="F272" s="9"/>
      <c r="G272" s="13"/>
      <c r="H272" s="9"/>
    </row>
    <row r="273" spans="1:8">
      <c r="A273" s="7"/>
      <c r="C273" s="44" t="s">
        <v>84</v>
      </c>
      <c r="D273" s="8"/>
      <c r="E273" s="104"/>
      <c r="F273" s="9"/>
      <c r="G273" s="13"/>
      <c r="H273" s="9"/>
    </row>
    <row r="274" spans="1:8">
      <c r="A274" s="7"/>
      <c r="B274" s="44"/>
      <c r="C274" s="8"/>
      <c r="D274" s="8"/>
      <c r="E274" s="104"/>
      <c r="F274" s="9"/>
      <c r="G274" s="13"/>
      <c r="H274" s="9"/>
    </row>
    <row r="275" spans="1:8">
      <c r="A275" s="7"/>
      <c r="B275" s="44"/>
      <c r="C275" s="8"/>
      <c r="D275" s="8"/>
      <c r="E275" s="104"/>
      <c r="F275" s="9"/>
      <c r="G275" s="13"/>
      <c r="H275" s="9"/>
    </row>
    <row r="276" spans="1:8">
      <c r="A276" s="7"/>
      <c r="B276" s="44"/>
      <c r="C276" s="8"/>
      <c r="D276" s="8"/>
      <c r="E276" s="104"/>
      <c r="F276" s="9"/>
      <c r="G276" s="13"/>
      <c r="H276" s="9"/>
    </row>
    <row r="277" spans="1:8">
      <c r="A277" s="7"/>
      <c r="B277" s="44"/>
      <c r="C277" s="8"/>
      <c r="D277" s="8"/>
      <c r="E277" s="104"/>
      <c r="F277" s="9"/>
      <c r="G277" s="13"/>
      <c r="H277" s="9"/>
    </row>
    <row r="278" spans="1:8">
      <c r="A278" s="7"/>
      <c r="B278" s="44"/>
      <c r="C278" s="8"/>
      <c r="D278" s="8"/>
      <c r="E278" s="104"/>
      <c r="F278" s="9"/>
      <c r="G278" s="13"/>
      <c r="H278" s="9"/>
    </row>
    <row r="279" spans="1:8">
      <c r="A279" s="7"/>
      <c r="B279" s="44"/>
      <c r="C279" s="8"/>
      <c r="D279" s="8"/>
      <c r="E279" s="104"/>
      <c r="F279" s="9"/>
      <c r="G279" s="13"/>
      <c r="H279" s="9"/>
    </row>
  </sheetData>
  <mergeCells count="53">
    <mergeCell ref="E267:G267"/>
    <mergeCell ref="F196:G196"/>
    <mergeCell ref="B198:H198"/>
    <mergeCell ref="B224:H224"/>
    <mergeCell ref="F227:G227"/>
    <mergeCell ref="B229:H229"/>
    <mergeCell ref="F233:G233"/>
    <mergeCell ref="F244:G244"/>
    <mergeCell ref="F260:G260"/>
    <mergeCell ref="B246:H246"/>
    <mergeCell ref="F253:G253"/>
    <mergeCell ref="E266:G266"/>
    <mergeCell ref="F94:G94"/>
    <mergeCell ref="B96:H96"/>
    <mergeCell ref="F108:G108"/>
    <mergeCell ref="E265:G265"/>
    <mergeCell ref="B110:H110"/>
    <mergeCell ref="B177:H177"/>
    <mergeCell ref="F188:G188"/>
    <mergeCell ref="B189:H189"/>
    <mergeCell ref="F122:G122"/>
    <mergeCell ref="B124:H124"/>
    <mergeCell ref="F136:G136"/>
    <mergeCell ref="F149:G149"/>
    <mergeCell ref="C6:G6"/>
    <mergeCell ref="C7:G7"/>
    <mergeCell ref="C8:G8"/>
    <mergeCell ref="E25:G25"/>
    <mergeCell ref="A26:H26"/>
    <mergeCell ref="D13:H13"/>
    <mergeCell ref="D12:H12"/>
    <mergeCell ref="D14:H14"/>
    <mergeCell ref="A27:G27"/>
    <mergeCell ref="B31:H31"/>
    <mergeCell ref="F57:G57"/>
    <mergeCell ref="B59:H59"/>
    <mergeCell ref="F71:G71"/>
    <mergeCell ref="B235:H235"/>
    <mergeCell ref="F43:G43"/>
    <mergeCell ref="B45:H45"/>
    <mergeCell ref="F264:G264"/>
    <mergeCell ref="B138:H138"/>
    <mergeCell ref="B73:H73"/>
    <mergeCell ref="F79:G79"/>
    <mergeCell ref="B255:H255"/>
    <mergeCell ref="B151:H151"/>
    <mergeCell ref="F162:G162"/>
    <mergeCell ref="B164:H164"/>
    <mergeCell ref="F175:G175"/>
    <mergeCell ref="F209:G209"/>
    <mergeCell ref="B211:H211"/>
    <mergeCell ref="F222:G222"/>
    <mergeCell ref="B81:H81"/>
  </mergeCells>
  <pageMargins left="0.41" right="0.39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I8"/>
  <sheetViews>
    <sheetView view="pageBreakPreview" zoomScaleNormal="100" zoomScaleSheetLayoutView="100" zoomScalePageLayoutView="55" workbookViewId="0">
      <selection activeCell="F11" sqref="F11"/>
    </sheetView>
  </sheetViews>
  <sheetFormatPr defaultRowHeight="15"/>
  <cols>
    <col min="3" max="3" width="54.7109375" customWidth="1"/>
    <col min="8" max="8" width="2.5703125" customWidth="1"/>
    <col min="9" max="9" width="5.5703125" bestFit="1" customWidth="1"/>
  </cols>
  <sheetData>
    <row r="5" spans="2:9" ht="106.5" customHeight="1">
      <c r="B5" s="170"/>
      <c r="C5" s="170"/>
      <c r="E5" s="79"/>
      <c r="F5" s="79"/>
      <c r="G5" s="79"/>
      <c r="I5" s="79"/>
    </row>
    <row r="6" spans="2:9">
      <c r="I6" s="80"/>
    </row>
    <row r="7" spans="2:9">
      <c r="B7" s="38"/>
      <c r="C7" s="23"/>
      <c r="D7" s="24"/>
      <c r="E7" s="85"/>
      <c r="F7" s="85"/>
      <c r="G7" s="85"/>
      <c r="H7" s="85"/>
      <c r="I7" s="86"/>
    </row>
    <row r="8" spans="2:9">
      <c r="B8" s="38"/>
      <c r="C8" s="23"/>
      <c r="D8" s="24"/>
      <c r="E8" s="85"/>
      <c r="F8" s="85"/>
      <c r="G8" s="85"/>
      <c r="H8" s="85"/>
      <c r="I8" s="86"/>
    </row>
  </sheetData>
  <mergeCells count="1">
    <mergeCell ref="B5:C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S20"/>
  <sheetViews>
    <sheetView view="pageBreakPreview" topLeftCell="A4" zoomScale="130" zoomScaleNormal="100" zoomScaleSheetLayoutView="130" workbookViewId="0">
      <selection activeCell="A5" sqref="A5:S21"/>
    </sheetView>
  </sheetViews>
  <sheetFormatPr defaultRowHeight="15"/>
  <cols>
    <col min="2" max="2" width="42" customWidth="1"/>
    <col min="4" max="19" width="7" customWidth="1"/>
  </cols>
  <sheetData>
    <row r="5" spans="1:19">
      <c r="A5" s="125"/>
      <c r="B5" s="113"/>
      <c r="C5" s="114"/>
      <c r="D5" s="115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26"/>
      <c r="R5" s="126"/>
      <c r="S5" s="117"/>
    </row>
    <row r="6" spans="1:19">
      <c r="A6" s="127"/>
      <c r="B6" s="128"/>
      <c r="C6" s="129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26"/>
      <c r="R6" s="126"/>
      <c r="S6" s="117"/>
    </row>
    <row r="7" spans="1:19">
      <c r="A7" s="127"/>
      <c r="B7" s="130"/>
      <c r="C7" s="129"/>
      <c r="D7" s="118"/>
      <c r="E7" s="131"/>
      <c r="F7" s="126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26"/>
      <c r="R7" s="126"/>
      <c r="S7" s="117"/>
    </row>
    <row r="8" spans="1:19">
      <c r="A8" s="127"/>
      <c r="B8" s="130"/>
      <c r="C8" s="129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26"/>
      <c r="R8" s="126"/>
      <c r="S8" s="117"/>
    </row>
    <row r="9" spans="1:19">
      <c r="A9" s="127"/>
      <c r="B9" s="130"/>
      <c r="C9" s="129"/>
      <c r="D9" s="118"/>
      <c r="E9" s="118"/>
      <c r="F9" s="118"/>
      <c r="G9" s="118"/>
      <c r="H9" s="118"/>
      <c r="I9" s="118"/>
      <c r="J9" s="118"/>
      <c r="K9" s="118"/>
      <c r="L9" s="126"/>
      <c r="M9" s="118"/>
      <c r="N9" s="118"/>
      <c r="O9" s="118"/>
      <c r="P9" s="118"/>
      <c r="Q9" s="126"/>
      <c r="R9" s="126"/>
      <c r="S9" s="117"/>
    </row>
    <row r="10" spans="1:19">
      <c r="A10" s="127"/>
      <c r="B10" s="130"/>
      <c r="C10" s="129"/>
      <c r="D10" s="118"/>
      <c r="E10" s="118"/>
      <c r="F10" s="118"/>
      <c r="G10" s="118"/>
      <c r="H10" s="118"/>
      <c r="I10" s="118"/>
      <c r="J10" s="118"/>
      <c r="K10" s="118"/>
      <c r="L10" s="126"/>
      <c r="M10" s="118"/>
      <c r="N10" s="126"/>
      <c r="O10" s="126"/>
      <c r="P10" s="118"/>
      <c r="Q10" s="126"/>
      <c r="R10" s="126"/>
      <c r="S10" s="117"/>
    </row>
    <row r="13" spans="1:19">
      <c r="A13" s="125"/>
      <c r="B13" s="113"/>
      <c r="C13" s="114"/>
      <c r="D13" s="115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26"/>
      <c r="R13" s="126"/>
      <c r="S13" s="117"/>
    </row>
    <row r="14" spans="1:19">
      <c r="A14" s="127"/>
      <c r="B14" s="128"/>
      <c r="C14" s="129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26"/>
      <c r="R14" s="126"/>
      <c r="S14" s="117"/>
    </row>
    <row r="15" spans="1:19">
      <c r="A15" s="127"/>
      <c r="B15" s="130"/>
      <c r="C15" s="129"/>
      <c r="D15" s="118"/>
      <c r="E15" s="131"/>
      <c r="F15" s="12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26"/>
      <c r="R15" s="126"/>
      <c r="S15" s="117"/>
    </row>
    <row r="16" spans="1:19">
      <c r="A16" s="127"/>
      <c r="B16" s="130"/>
      <c r="C16" s="129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26"/>
      <c r="R16" s="126"/>
      <c r="S16" s="117"/>
    </row>
    <row r="17" spans="1:19">
      <c r="A17" s="127"/>
      <c r="B17" s="130"/>
      <c r="C17" s="129"/>
      <c r="D17" s="118"/>
      <c r="E17" s="118"/>
      <c r="F17" s="118"/>
      <c r="G17" s="118"/>
      <c r="H17" s="118"/>
      <c r="I17" s="118"/>
      <c r="J17" s="118"/>
      <c r="K17" s="118"/>
      <c r="L17" s="126"/>
      <c r="M17" s="118"/>
      <c r="N17" s="118"/>
      <c r="O17" s="118"/>
      <c r="P17" s="118"/>
      <c r="Q17" s="126"/>
      <c r="R17" s="126"/>
      <c r="S17" s="117"/>
    </row>
    <row r="18" spans="1:19">
      <c r="A18" s="127"/>
      <c r="B18" s="130"/>
      <c r="C18" s="129"/>
      <c r="D18" s="118"/>
      <c r="E18" s="118"/>
      <c r="F18" s="118"/>
      <c r="G18" s="118"/>
      <c r="H18" s="118"/>
      <c r="I18" s="118"/>
      <c r="J18" s="118"/>
      <c r="K18" s="118"/>
      <c r="L18" s="126"/>
      <c r="M18" s="118"/>
      <c r="N18" s="126"/>
      <c r="O18" s="126"/>
      <c r="P18" s="118"/>
      <c r="Q18" s="126"/>
      <c r="R18" s="126"/>
      <c r="S18" s="117"/>
    </row>
    <row r="19" spans="1:19">
      <c r="A19" s="127"/>
      <c r="B19" s="130"/>
      <c r="C19" s="12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26"/>
      <c r="O19" s="126"/>
      <c r="P19" s="118"/>
      <c r="Q19" s="126"/>
      <c r="R19" s="126"/>
      <c r="S19" s="117"/>
    </row>
    <row r="20" spans="1:19">
      <c r="A20" s="127"/>
      <c r="B20" s="132"/>
      <c r="C20" s="118"/>
      <c r="D20" s="118"/>
      <c r="E20" s="115"/>
      <c r="F20" s="115"/>
      <c r="G20" s="115"/>
      <c r="H20" s="115"/>
      <c r="I20" s="115"/>
      <c r="J20" s="115"/>
      <c r="K20" s="115"/>
      <c r="L20" s="116"/>
      <c r="M20" s="115"/>
      <c r="N20" s="115"/>
      <c r="O20" s="116"/>
      <c r="P20" s="116"/>
      <c r="Q20" s="126"/>
      <c r="R20" s="126"/>
      <c r="S20" s="117"/>
    </row>
  </sheetData>
  <pageMargins left="0.7" right="0.7" top="0.75" bottom="0.75" header="0.3" footer="0.3"/>
  <pageSetup scale="70" fitToHeight="0" orientation="landscape" r:id="rId1"/>
  <colBreaks count="1" manualBreakCount="1">
    <brk id="19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Preventivi</vt:lpstr>
      <vt:lpstr>ANALIZA</vt:lpstr>
      <vt:lpstr>ANALIZA CMIME</vt:lpstr>
      <vt:lpstr>ANALIZA!Print_Area</vt:lpstr>
      <vt:lpstr>'ANALIZA CMIME'!Print_Area</vt:lpstr>
      <vt:lpstr>Preventivi!Print_Area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Adi27</dc:creator>
  <cp:lastModifiedBy>user</cp:lastModifiedBy>
  <cp:lastPrinted>2016-11-04T13:55:50Z</cp:lastPrinted>
  <dcterms:created xsi:type="dcterms:W3CDTF">2015-01-11T20:19:41Z</dcterms:created>
  <dcterms:modified xsi:type="dcterms:W3CDTF">2016-11-16T15:13:15Z</dcterms:modified>
</cp:coreProperties>
</file>